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215" activeTab="1"/>
  </bookViews>
  <sheets>
    <sheet name="README" sheetId="2" r:id="rId1"/>
    <sheet name="Cost estimation" sheetId="1" r:id="rId2"/>
    <sheet name="Inflation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83" i="1"/>
  <c r="H82" i="1"/>
  <c r="I42" i="1"/>
  <c r="H42" i="1"/>
  <c r="I30" i="1"/>
  <c r="H31" i="1"/>
  <c r="H30" i="1"/>
  <c r="H85" i="1" l="1"/>
  <c r="I64" i="1" l="1"/>
  <c r="H64" i="1"/>
  <c r="I61" i="1"/>
  <c r="H61" i="1"/>
  <c r="H62" i="1"/>
  <c r="I62" i="1"/>
  <c r="H63" i="1"/>
  <c r="I63" i="1"/>
  <c r="H65" i="1"/>
  <c r="I65" i="1"/>
  <c r="H66" i="1"/>
  <c r="I66" i="1"/>
  <c r="H67" i="1"/>
  <c r="I67" i="1"/>
  <c r="I47" i="1"/>
  <c r="H47" i="1"/>
  <c r="AI76" i="1" l="1"/>
  <c r="AJ76" i="1"/>
  <c r="AK76" i="1"/>
  <c r="AL76" i="1"/>
  <c r="AM76" i="1"/>
  <c r="J76" i="1"/>
  <c r="J42" i="1"/>
  <c r="K42" i="1"/>
  <c r="AW76" i="1"/>
  <c r="AV76" i="1"/>
  <c r="AT76" i="1"/>
  <c r="AU76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B5" i="3"/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X7" i="3" s="1"/>
  <c r="Y6" i="3"/>
  <c r="B6" i="3"/>
  <c r="W7" i="3" l="1"/>
  <c r="V7" i="3" l="1"/>
  <c r="U7" i="3" l="1"/>
  <c r="AN76" i="1"/>
  <c r="AO76" i="1"/>
  <c r="AP76" i="1"/>
  <c r="AQ76" i="1"/>
  <c r="AR76" i="1"/>
  <c r="AS76" i="1"/>
  <c r="J29" i="1"/>
  <c r="T7" i="3" l="1"/>
  <c r="J18" i="1"/>
  <c r="K18" i="1" s="1"/>
  <c r="L18" i="1" s="1"/>
  <c r="M18" i="1" s="1"/>
  <c r="I81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S7" i="3" l="1"/>
  <c r="J17" i="1"/>
  <c r="N18" i="1"/>
  <c r="H9" i="1"/>
  <c r="J19" i="1" l="1"/>
  <c r="K17" i="1"/>
  <c r="O18" i="1"/>
  <c r="R7" i="3"/>
  <c r="L17" i="1" l="1"/>
  <c r="K19" i="1"/>
  <c r="P18" i="1"/>
  <c r="Q7" i="3"/>
  <c r="L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M42" i="1"/>
  <c r="M17" i="1" l="1"/>
  <c r="M19" i="1" s="1"/>
  <c r="L19" i="1"/>
  <c r="Q18" i="1"/>
  <c r="P7" i="3"/>
  <c r="J60" i="1"/>
  <c r="J46" i="1"/>
  <c r="J51" i="1" s="1"/>
  <c r="K29" i="1"/>
  <c r="K46" i="1" s="1"/>
  <c r="K51" i="1" s="1"/>
  <c r="N17" i="1" l="1"/>
  <c r="N19" i="1" s="1"/>
  <c r="O7" i="3"/>
  <c r="P20" i="1" s="1"/>
  <c r="R18" i="1"/>
  <c r="Q20" i="1"/>
  <c r="L29" i="1"/>
  <c r="L46" i="1" s="1"/>
  <c r="L51" i="1" s="1"/>
  <c r="K60" i="1"/>
  <c r="O17" i="1" l="1"/>
  <c r="O19" i="1" s="1"/>
  <c r="N7" i="3"/>
  <c r="O20" i="1" s="1"/>
  <c r="S18" i="1"/>
  <c r="R20" i="1"/>
  <c r="M29" i="1"/>
  <c r="M46" i="1" s="1"/>
  <c r="M51" i="1" s="1"/>
  <c r="L60" i="1"/>
  <c r="P17" i="1" l="1"/>
  <c r="P19" i="1" s="1"/>
  <c r="M7" i="3"/>
  <c r="T18" i="1"/>
  <c r="S20" i="1"/>
  <c r="N29" i="1"/>
  <c r="N46" i="1" s="1"/>
  <c r="N51" i="1" s="1"/>
  <c r="M60" i="1"/>
  <c r="Q17" i="1" l="1"/>
  <c r="Q19" i="1" s="1"/>
  <c r="L7" i="3"/>
  <c r="N20" i="1"/>
  <c r="U18" i="1"/>
  <c r="T20" i="1"/>
  <c r="O29" i="1"/>
  <c r="O46" i="1" s="1"/>
  <c r="O51" i="1" s="1"/>
  <c r="N60" i="1"/>
  <c r="R17" i="1" l="1"/>
  <c r="R19" i="1" s="1"/>
  <c r="K7" i="3"/>
  <c r="M20" i="1"/>
  <c r="V18" i="1"/>
  <c r="U20" i="1"/>
  <c r="P29" i="1"/>
  <c r="P46" i="1" s="1"/>
  <c r="P51" i="1" s="1"/>
  <c r="O60" i="1"/>
  <c r="S17" i="1" l="1"/>
  <c r="S19" i="1" s="1"/>
  <c r="J7" i="3"/>
  <c r="L20" i="1"/>
  <c r="W18" i="1"/>
  <c r="V20" i="1"/>
  <c r="Q29" i="1"/>
  <c r="Q46" i="1" s="1"/>
  <c r="Q51" i="1" s="1"/>
  <c r="P60" i="1"/>
  <c r="T17" i="1" l="1"/>
  <c r="T19" i="1" s="1"/>
  <c r="I7" i="3"/>
  <c r="K20" i="1"/>
  <c r="X18" i="1"/>
  <c r="W20" i="1"/>
  <c r="R29" i="1"/>
  <c r="R46" i="1" s="1"/>
  <c r="R51" i="1" s="1"/>
  <c r="Q60" i="1"/>
  <c r="U17" i="1" l="1"/>
  <c r="U19" i="1" s="1"/>
  <c r="H7" i="3"/>
  <c r="G7" i="3" s="1"/>
  <c r="F7" i="3" s="1"/>
  <c r="E7" i="3" s="1"/>
  <c r="D7" i="3" s="1"/>
  <c r="C7" i="3" s="1"/>
  <c r="B7" i="3" s="1"/>
  <c r="J20" i="1"/>
  <c r="Y18" i="1"/>
  <c r="X20" i="1"/>
  <c r="S29" i="1"/>
  <c r="S46" i="1" s="1"/>
  <c r="S51" i="1" s="1"/>
  <c r="R60" i="1"/>
  <c r="V17" i="1" l="1"/>
  <c r="V19" i="1" s="1"/>
  <c r="Z18" i="1"/>
  <c r="Y20" i="1"/>
  <c r="T29" i="1"/>
  <c r="T46" i="1" s="1"/>
  <c r="T51" i="1" s="1"/>
  <c r="S60" i="1"/>
  <c r="W17" i="1" l="1"/>
  <c r="W19" i="1" s="1"/>
  <c r="AA18" i="1"/>
  <c r="Z20" i="1"/>
  <c r="U29" i="1"/>
  <c r="U46" i="1" s="1"/>
  <c r="U51" i="1" s="1"/>
  <c r="T60" i="1"/>
  <c r="X17" i="1" l="1"/>
  <c r="X19" i="1" s="1"/>
  <c r="AB18" i="1"/>
  <c r="AA20" i="1"/>
  <c r="V29" i="1"/>
  <c r="V46" i="1" s="1"/>
  <c r="V51" i="1" s="1"/>
  <c r="U60" i="1"/>
  <c r="Y17" i="1" l="1"/>
  <c r="Y19" i="1" s="1"/>
  <c r="AC18" i="1"/>
  <c r="AB20" i="1"/>
  <c r="W29" i="1"/>
  <c r="W46" i="1" s="1"/>
  <c r="W51" i="1" s="1"/>
  <c r="V60" i="1"/>
  <c r="Z17" i="1" l="1"/>
  <c r="Z19" i="1" s="1"/>
  <c r="AD18" i="1"/>
  <c r="AC20" i="1"/>
  <c r="X29" i="1"/>
  <c r="X46" i="1" s="1"/>
  <c r="X51" i="1" s="1"/>
  <c r="W60" i="1"/>
  <c r="AA17" i="1" l="1"/>
  <c r="AA19" i="1" s="1"/>
  <c r="AE18" i="1"/>
  <c r="AD20" i="1"/>
  <c r="Y29" i="1"/>
  <c r="Y46" i="1" s="1"/>
  <c r="Y51" i="1" s="1"/>
  <c r="X60" i="1"/>
  <c r="AB17" i="1" l="1"/>
  <c r="AB19" i="1" s="1"/>
  <c r="AF18" i="1"/>
  <c r="AE20" i="1"/>
  <c r="Z29" i="1"/>
  <c r="Z46" i="1" s="1"/>
  <c r="Z51" i="1" s="1"/>
  <c r="Y60" i="1"/>
  <c r="AC17" i="1" l="1"/>
  <c r="AC19" i="1" s="1"/>
  <c r="AG18" i="1"/>
  <c r="AF20" i="1"/>
  <c r="AA29" i="1"/>
  <c r="AA46" i="1" s="1"/>
  <c r="AA51" i="1" s="1"/>
  <c r="Z60" i="1"/>
  <c r="AD17" i="1" l="1"/>
  <c r="AD19" i="1" s="1"/>
  <c r="AH18" i="1"/>
  <c r="AG20" i="1"/>
  <c r="AB29" i="1"/>
  <c r="AB46" i="1" s="1"/>
  <c r="AB51" i="1" s="1"/>
  <c r="AA60" i="1"/>
  <c r="AE17" i="1" l="1"/>
  <c r="AE19" i="1" s="1"/>
  <c r="AI18" i="1"/>
  <c r="AH20" i="1"/>
  <c r="AC29" i="1"/>
  <c r="AC46" i="1" s="1"/>
  <c r="AC51" i="1" s="1"/>
  <c r="AB60" i="1"/>
  <c r="AF17" i="1" l="1"/>
  <c r="AF19" i="1" s="1"/>
  <c r="AJ18" i="1"/>
  <c r="AI20" i="1"/>
  <c r="AG17" i="1"/>
  <c r="AG19" i="1" s="1"/>
  <c r="AD29" i="1"/>
  <c r="AD46" i="1" s="1"/>
  <c r="AD51" i="1" s="1"/>
  <c r="AC60" i="1"/>
  <c r="AK18" i="1" l="1"/>
  <c r="AJ20" i="1"/>
  <c r="AH17" i="1"/>
  <c r="AH19" i="1" s="1"/>
  <c r="AE29" i="1"/>
  <c r="AE46" i="1" s="1"/>
  <c r="AE51" i="1" s="1"/>
  <c r="AD60" i="1"/>
  <c r="AL18" i="1" l="1"/>
  <c r="AK20" i="1"/>
  <c r="AI17" i="1"/>
  <c r="AI19" i="1" s="1"/>
  <c r="AF29" i="1"/>
  <c r="AF46" i="1" s="1"/>
  <c r="AF51" i="1" s="1"/>
  <c r="AE60" i="1"/>
  <c r="AM18" i="1" l="1"/>
  <c r="AL20" i="1"/>
  <c r="AJ17" i="1"/>
  <c r="AJ19" i="1" s="1"/>
  <c r="AG29" i="1"/>
  <c r="AG46" i="1" s="1"/>
  <c r="AG51" i="1" s="1"/>
  <c r="AF60" i="1"/>
  <c r="AN18" i="1" l="1"/>
  <c r="AM20" i="1"/>
  <c r="AK17" i="1"/>
  <c r="AK19" i="1" s="1"/>
  <c r="AH29" i="1"/>
  <c r="AG60" i="1"/>
  <c r="AO18" i="1" l="1"/>
  <c r="AN20" i="1"/>
  <c r="AL17" i="1"/>
  <c r="AL19" i="1" s="1"/>
  <c r="AH60" i="1"/>
  <c r="AH46" i="1"/>
  <c r="AH51" i="1" s="1"/>
  <c r="AI29" i="1"/>
  <c r="AJ29" i="1" s="1"/>
  <c r="AP18" i="1" l="1"/>
  <c r="AO20" i="1"/>
  <c r="AM17" i="1"/>
  <c r="AM19" i="1" s="1"/>
  <c r="AI46" i="1"/>
  <c r="AI51" i="1" s="1"/>
  <c r="AI60" i="1"/>
  <c r="AQ18" i="1" l="1"/>
  <c r="AP20" i="1"/>
  <c r="AN17" i="1"/>
  <c r="AN19" i="1" s="1"/>
  <c r="AK29" i="1"/>
  <c r="AJ60" i="1"/>
  <c r="AJ46" i="1"/>
  <c r="AJ51" i="1" s="1"/>
  <c r="AR18" i="1" l="1"/>
  <c r="AQ20" i="1"/>
  <c r="AO17" i="1"/>
  <c r="AO19" i="1" s="1"/>
  <c r="AL29" i="1"/>
  <c r="AK60" i="1"/>
  <c r="AK46" i="1"/>
  <c r="AK51" i="1" s="1"/>
  <c r="AS18" i="1" l="1"/>
  <c r="AR20" i="1"/>
  <c r="AP17" i="1"/>
  <c r="AP19" i="1" s="1"/>
  <c r="AM29" i="1"/>
  <c r="AN29" i="1" s="1"/>
  <c r="AN46" i="1" s="1"/>
  <c r="AN51" i="1" s="1"/>
  <c r="AL60" i="1"/>
  <c r="AL46" i="1"/>
  <c r="AL51" i="1" s="1"/>
  <c r="AT18" i="1" l="1"/>
  <c r="AS20" i="1"/>
  <c r="AO29" i="1"/>
  <c r="AO46" i="1" s="1"/>
  <c r="AO51" i="1" s="1"/>
  <c r="AN60" i="1"/>
  <c r="AQ17" i="1"/>
  <c r="AQ19" i="1" s="1"/>
  <c r="AM46" i="1"/>
  <c r="AM51" i="1" s="1"/>
  <c r="AM60" i="1"/>
  <c r="AU18" i="1" l="1"/>
  <c r="AT20" i="1"/>
  <c r="AP29" i="1"/>
  <c r="AP46" i="1" s="1"/>
  <c r="AP51" i="1" s="1"/>
  <c r="AO60" i="1"/>
  <c r="AR17" i="1"/>
  <c r="AR19" i="1" s="1"/>
  <c r="AV18" i="1" l="1"/>
  <c r="AU20" i="1"/>
  <c r="AQ29" i="1"/>
  <c r="AQ46" i="1" s="1"/>
  <c r="AQ51" i="1" s="1"/>
  <c r="AP60" i="1"/>
  <c r="AS17" i="1"/>
  <c r="AS19" i="1" s="1"/>
  <c r="AW18" i="1" l="1"/>
  <c r="AW20" i="1" s="1"/>
  <c r="AV20" i="1"/>
  <c r="AR29" i="1"/>
  <c r="AR46" i="1" s="1"/>
  <c r="AR51" i="1" s="1"/>
  <c r="AQ60" i="1"/>
  <c r="AT17" i="1"/>
  <c r="AT19" i="1" s="1"/>
  <c r="H34" i="1" l="1"/>
  <c r="H33" i="1"/>
  <c r="H32" i="1"/>
  <c r="H35" i="1"/>
  <c r="H72" i="1"/>
  <c r="H39" i="1"/>
  <c r="H73" i="1"/>
  <c r="H74" i="1"/>
  <c r="H37" i="1"/>
  <c r="H38" i="1"/>
  <c r="H52" i="1"/>
  <c r="H70" i="1"/>
  <c r="H68" i="1"/>
  <c r="H69" i="1"/>
  <c r="H36" i="1"/>
  <c r="H71" i="1"/>
  <c r="H40" i="1"/>
  <c r="AS29" i="1"/>
  <c r="AS46" i="1" s="1"/>
  <c r="AS51" i="1" s="1"/>
  <c r="AR60" i="1"/>
  <c r="H88" i="1" s="1"/>
  <c r="AU17" i="1"/>
  <c r="AU19" i="1" s="1"/>
  <c r="H76" i="1" l="1"/>
  <c r="H86" i="1" s="1"/>
  <c r="AT29" i="1"/>
  <c r="AU29" i="1" s="1"/>
  <c r="AS60" i="1"/>
  <c r="AV17" i="1"/>
  <c r="AV19" i="1" s="1"/>
  <c r="AU60" i="1" l="1"/>
  <c r="AU46" i="1"/>
  <c r="AU51" i="1" s="1"/>
  <c r="AV29" i="1"/>
  <c r="AT60" i="1"/>
  <c r="AT46" i="1"/>
  <c r="AT51" i="1" s="1"/>
  <c r="AW17" i="1"/>
  <c r="AW19" i="1" s="1"/>
  <c r="I34" i="1" l="1"/>
  <c r="I32" i="1"/>
  <c r="I33" i="1"/>
  <c r="I31" i="1"/>
  <c r="I35" i="1"/>
  <c r="I38" i="1"/>
  <c r="I69" i="1"/>
  <c r="I73" i="1"/>
  <c r="I71" i="1"/>
  <c r="I36" i="1"/>
  <c r="I72" i="1"/>
  <c r="I39" i="1"/>
  <c r="I74" i="1"/>
  <c r="I40" i="1"/>
  <c r="I68" i="1"/>
  <c r="I70" i="1"/>
  <c r="I37" i="1"/>
  <c r="I52" i="1"/>
  <c r="AW29" i="1"/>
  <c r="AV60" i="1"/>
  <c r="AV46" i="1"/>
  <c r="AV51" i="1" s="1"/>
  <c r="I76" i="1" l="1"/>
  <c r="H87" i="1" s="1"/>
  <c r="AW60" i="1"/>
  <c r="AW46" i="1"/>
  <c r="AW51" i="1" s="1"/>
</calcChain>
</file>

<file path=xl/sharedStrings.xml><?xml version="1.0" encoding="utf-8"?>
<sst xmlns="http://schemas.openxmlformats.org/spreadsheetml/2006/main" count="133" uniqueCount="86">
  <si>
    <t>Initial investment</t>
  </si>
  <si>
    <t>Total</t>
  </si>
  <si>
    <t>Replacement costs</t>
  </si>
  <si>
    <t>Residual value</t>
  </si>
  <si>
    <t>Year</t>
  </si>
  <si>
    <t>COST ESTIMATION OF RESEARCH INFRASTRUCTURE</t>
  </si>
  <si>
    <t>Cost Overview</t>
  </si>
  <si>
    <t>Operating costs</t>
  </si>
  <si>
    <t xml:space="preserve">Replacement costs correspond to the capital expenditure required to replace those assets whose economic lifetime is shorter than the reference period. </t>
  </si>
  <si>
    <t>Year zero of the time horizon starts when the first resources are deployed (cash or in-kind) for the design and preparation phase of the RI.</t>
  </si>
  <si>
    <t xml:space="preserve">Total investment costs, not discounted               </t>
  </si>
  <si>
    <t xml:space="preserve">Total investment costs, discounted                       </t>
  </si>
  <si>
    <t xml:space="preserve">Total operating costs, not discounted                  </t>
  </si>
  <si>
    <t xml:space="preserve">Total operating costs, discounted                          </t>
  </si>
  <si>
    <t>Currency</t>
  </si>
  <si>
    <t>EUR</t>
  </si>
  <si>
    <t>Key Parameters</t>
  </si>
  <si>
    <t xml:space="preserve">Instructions </t>
  </si>
  <si>
    <t>Orange cells are parameters which should not be changed</t>
  </si>
  <si>
    <t>Yellow cells are computations (formulas already provided), not to be changed</t>
  </si>
  <si>
    <t xml:space="preserve">Steps for compilation: </t>
  </si>
  <si>
    <t>Last year of time horizon</t>
  </si>
  <si>
    <t>not discounted</t>
  </si>
  <si>
    <t>discounted</t>
  </si>
  <si>
    <t>Operating costs include all disbursements needed to operate and maintain the new or upgraded facility</t>
  </si>
  <si>
    <t>Green cells are those to be filled in with data of your RI</t>
  </si>
  <si>
    <t>Total investment costs</t>
  </si>
  <si>
    <t>Life-cycle of the RI considered in the analysis, it can be a  maximum of 40 years</t>
  </si>
  <si>
    <r>
      <t xml:space="preserve">Investment costs are related to the acquisition of durable tangible and intangible assets. </t>
    </r>
    <r>
      <rPr>
        <i/>
        <sz val="12"/>
        <color theme="0" tint="-0.499984740745262"/>
        <rFont val="Calibri"/>
        <family val="2"/>
        <scheme val="minor"/>
      </rPr>
      <t>They are incurred in view of effects that materialize in a financial year(s) different from that in which they took place.</t>
    </r>
    <r>
      <rPr>
        <i/>
        <sz val="12"/>
        <color theme="0" tint="-0.34998626667073579"/>
        <rFont val="Calibri"/>
        <family val="2"/>
        <scheme val="minor"/>
      </rPr>
      <t xml:space="preserve"> </t>
    </r>
  </si>
  <si>
    <r>
      <t xml:space="preserve">The residual value reflects the capacity of the remaining service potential of fixed assets whose economic life is not yet completely exhausted. </t>
    </r>
    <r>
      <rPr>
        <i/>
        <sz val="12"/>
        <color theme="0" tint="-0.499984740745262"/>
        <rFont val="Calibri"/>
        <family val="2"/>
        <scheme val="minor"/>
      </rPr>
      <t xml:space="preserve">It must be included in the last year of the considered time horizon </t>
    </r>
  </si>
  <si>
    <t>Period</t>
  </si>
  <si>
    <t>discounting factor</t>
  </si>
  <si>
    <t>inflation adjustment factor</t>
  </si>
  <si>
    <t>3. Provide data for the different cost items defined, for both investment and operating costs</t>
  </si>
  <si>
    <t>Residual value, not discounted</t>
  </si>
  <si>
    <t>Scale  (unit, thousands,million, etc.)</t>
  </si>
  <si>
    <t>Adjustment for inflation</t>
  </si>
  <si>
    <t>Inflation rate, average consumer prices</t>
  </si>
  <si>
    <t>Inflation adjustment factor</t>
  </si>
  <si>
    <t>Country</t>
  </si>
  <si>
    <t>Austria</t>
  </si>
  <si>
    <t>Inflation, average consumer prices</t>
  </si>
  <si>
    <t>Percent change</t>
  </si>
  <si>
    <t>Belgium</t>
  </si>
  <si>
    <t>Cyprus</t>
  </si>
  <si>
    <t>Estonia</t>
  </si>
  <si>
    <t>Finland</t>
  </si>
  <si>
    <t>France</t>
  </si>
  <si>
    <t>Germany</t>
  </si>
  <si>
    <t>Greece</t>
  </si>
  <si>
    <t>Ireland</t>
  </si>
  <si>
    <t>Italy</t>
  </si>
  <si>
    <t>Latvia</t>
  </si>
  <si>
    <t>Lithuania</t>
  </si>
  <si>
    <t>n/a</t>
  </si>
  <si>
    <t>Luxembourg</t>
  </si>
  <si>
    <t>Malta</t>
  </si>
  <si>
    <t>Netherlands</t>
  </si>
  <si>
    <t>Portugal</t>
  </si>
  <si>
    <t>Slovak Republic</t>
  </si>
  <si>
    <t>Slovenia</t>
  </si>
  <si>
    <t>Spain</t>
  </si>
  <si>
    <t>Czech Republic</t>
  </si>
  <si>
    <t>Denmark</t>
  </si>
  <si>
    <t>Sweden</t>
  </si>
  <si>
    <t>United Kingdom</t>
  </si>
  <si>
    <t>Source: International Monetary Fund, World Economic Outlook Database, October 2018</t>
  </si>
  <si>
    <t>Bulgaria</t>
  </si>
  <si>
    <t>Croatia</t>
  </si>
  <si>
    <t>Hungary</t>
  </si>
  <si>
    <t>Poland</t>
  </si>
  <si>
    <t>Romania</t>
  </si>
  <si>
    <t>Inflation factor</t>
  </si>
  <si>
    <t>1. Set the key parameters and information in the first section, at the top of the sheet</t>
  </si>
  <si>
    <t>Scroll down menu</t>
  </si>
  <si>
    <t>GO TO COMPILATION</t>
  </si>
  <si>
    <t>BACK TO INSTRUCTIONS</t>
  </si>
  <si>
    <t xml:space="preserve">Yearly operating costs in the last year of time horizon              </t>
  </si>
  <si>
    <t>2. Define/change/add cost items (both investment and operating) as relevat per your RI in the following sections</t>
  </si>
  <si>
    <t>Million</t>
  </si>
  <si>
    <t>Time horizon (n of years in the reference period)</t>
  </si>
  <si>
    <t>Start date of time horizon</t>
  </si>
  <si>
    <t>Base year (point-in-time of the analysis)</t>
  </si>
  <si>
    <t>Capitalisation Rate (%, backward)</t>
  </si>
  <si>
    <t>Discount Rate (%, forward)</t>
  </si>
  <si>
    <t>Residual value, discounted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</si>
</sst>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C_H_F_-;\-* #,##0.00\ _C_H_F_-;_-* &quot;-&quot;??\ _C_H_F_-;_-@_-"/>
    <numFmt numFmtId="165" formatCode="0.0%"/>
    <numFmt numFmtId="166" formatCode="#,##0_ ;\-#,##0\ ;_-* &quot;-&quot;??_-"/>
    <numFmt numFmtId="167" formatCode="#,##0.0_ ;\-#,##0.0\ ;_-* &quot;-&quot;??_-"/>
    <numFmt numFmtId="168" formatCode="#,##0.000_ ;\-#,##0.000\ "/>
    <numFmt numFmtId="169" formatCode="0.0"/>
    <numFmt numFmtId="170" formatCode="#,##0.00_ ;\-#,##0.00\ 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i/>
      <sz val="12"/>
      <color theme="6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1"/>
      <color indexed="10"/>
      <name val="Calibri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9" fontId="0" fillId="2" borderId="4" xfId="0" applyNumberForma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vertical="center"/>
    </xf>
    <xf numFmtId="166" fontId="0" fillId="2" borderId="6" xfId="1" applyNumberFormat="1" applyFont="1" applyFill="1" applyBorder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66" fontId="9" fillId="2" borderId="6" xfId="0" applyNumberFormat="1" applyFont="1" applyFill="1" applyBorder="1" applyAlignment="1">
      <alignment horizontal="center" vertical="center"/>
    </xf>
    <xf numFmtId="166" fontId="0" fillId="2" borderId="27" xfId="1" applyNumberFormat="1" applyFont="1" applyFill="1" applyBorder="1"/>
    <xf numFmtId="0" fontId="0" fillId="2" borderId="0" xfId="0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1" fontId="1" fillId="5" borderId="8" xfId="0" applyNumberFormat="1" applyFont="1" applyFill="1" applyBorder="1" applyAlignment="1" applyProtection="1">
      <alignment horizontal="center"/>
      <protection locked="0"/>
    </xf>
    <xf numFmtId="1" fontId="0" fillId="6" borderId="37" xfId="0" applyNumberFormat="1" applyFont="1" applyFill="1" applyBorder="1" applyAlignment="1" applyProtection="1">
      <alignment horizontal="center"/>
    </xf>
    <xf numFmtId="166" fontId="1" fillId="5" borderId="18" xfId="1" applyNumberFormat="1" applyFont="1" applyFill="1" applyBorder="1" applyAlignment="1" applyProtection="1">
      <protection locked="0"/>
    </xf>
    <xf numFmtId="166" fontId="1" fillId="5" borderId="40" xfId="1" applyNumberFormat="1" applyFont="1" applyFill="1" applyBorder="1" applyAlignment="1" applyProtection="1">
      <protection locked="0"/>
    </xf>
    <xf numFmtId="166" fontId="1" fillId="5" borderId="19" xfId="1" applyNumberFormat="1" applyFont="1" applyFill="1" applyBorder="1" applyAlignment="1" applyProtection="1">
      <protection locked="0"/>
    </xf>
    <xf numFmtId="166" fontId="1" fillId="5" borderId="20" xfId="1" applyNumberFormat="1" applyFont="1" applyFill="1" applyBorder="1" applyAlignment="1" applyProtection="1">
      <protection locked="0"/>
    </xf>
    <xf numFmtId="166" fontId="1" fillId="5" borderId="21" xfId="1" applyNumberFormat="1" applyFont="1" applyFill="1" applyBorder="1" applyAlignment="1" applyProtection="1">
      <protection locked="0"/>
    </xf>
    <xf numFmtId="166" fontId="1" fillId="5" borderId="41" xfId="1" applyNumberFormat="1" applyFont="1" applyFill="1" applyBorder="1" applyAlignment="1" applyProtection="1">
      <protection locked="0"/>
    </xf>
    <xf numFmtId="166" fontId="1" fillId="5" borderId="26" xfId="1" applyNumberFormat="1" applyFont="1" applyFill="1" applyBorder="1" applyAlignment="1" applyProtection="1">
      <protection locked="0"/>
    </xf>
    <xf numFmtId="166" fontId="1" fillId="5" borderId="39" xfId="1" applyNumberFormat="1" applyFont="1" applyFill="1" applyBorder="1" applyAlignment="1" applyProtection="1">
      <protection locked="0"/>
    </xf>
    <xf numFmtId="166" fontId="0" fillId="5" borderId="30" xfId="1" applyNumberFormat="1" applyFont="1" applyFill="1" applyBorder="1" applyAlignment="1"/>
    <xf numFmtId="166" fontId="0" fillId="5" borderId="29" xfId="1" applyNumberFormat="1" applyFont="1" applyFill="1" applyBorder="1" applyAlignment="1" applyProtection="1">
      <protection locked="0"/>
    </xf>
    <xf numFmtId="166" fontId="0" fillId="5" borderId="30" xfId="1" applyNumberFormat="1" applyFont="1" applyFill="1" applyBorder="1" applyAlignment="1" applyProtection="1">
      <protection locked="0"/>
    </xf>
    <xf numFmtId="166" fontId="0" fillId="5" borderId="31" xfId="1" applyNumberFormat="1" applyFont="1" applyFill="1" applyBorder="1" applyAlignment="1" applyProtection="1">
      <protection locked="0"/>
    </xf>
    <xf numFmtId="167" fontId="0" fillId="5" borderId="12" xfId="1" applyNumberFormat="1" applyFont="1" applyFill="1" applyBorder="1" applyProtection="1">
      <protection locked="0"/>
    </xf>
    <xf numFmtId="167" fontId="0" fillId="5" borderId="16" xfId="1" applyNumberFormat="1" applyFont="1" applyFill="1" applyBorder="1" applyProtection="1">
      <protection locked="0"/>
    </xf>
    <xf numFmtId="167" fontId="0" fillId="5" borderId="17" xfId="1" applyNumberFormat="1" applyFont="1" applyFill="1" applyBorder="1" applyProtection="1">
      <protection locked="0"/>
    </xf>
    <xf numFmtId="168" fontId="0" fillId="5" borderId="17" xfId="1" applyNumberFormat="1" applyFont="1" applyFill="1" applyBorder="1" applyProtection="1">
      <protection locked="0"/>
    </xf>
    <xf numFmtId="167" fontId="0" fillId="5" borderId="35" xfId="1" applyNumberFormat="1" applyFont="1" applyFill="1" applyBorder="1" applyProtection="1">
      <protection locked="0"/>
    </xf>
    <xf numFmtId="167" fontId="0" fillId="5" borderId="36" xfId="1" applyNumberFormat="1" applyFont="1" applyFill="1" applyBorder="1" applyProtection="1">
      <protection locked="0"/>
    </xf>
    <xf numFmtId="167" fontId="0" fillId="5" borderId="19" xfId="1" applyNumberFormat="1" applyFont="1" applyFill="1" applyBorder="1" applyProtection="1">
      <protection locked="0"/>
    </xf>
    <xf numFmtId="167" fontId="0" fillId="5" borderId="20" xfId="1" applyNumberFormat="1" applyFont="1" applyFill="1" applyBorder="1" applyProtection="1">
      <protection locked="0"/>
    </xf>
    <xf numFmtId="167" fontId="0" fillId="5" borderId="24" xfId="1" applyNumberFormat="1" applyFont="1" applyFill="1" applyBorder="1" applyProtection="1">
      <protection locked="0"/>
    </xf>
    <xf numFmtId="167" fontId="0" fillId="5" borderId="25" xfId="1" applyNumberFormat="1" applyFont="1" applyFill="1" applyBorder="1" applyProtection="1">
      <protection locked="0"/>
    </xf>
    <xf numFmtId="166" fontId="9" fillId="4" borderId="28" xfId="1" applyNumberFormat="1" applyFont="1" applyFill="1" applyBorder="1" applyAlignment="1">
      <alignment horizontal="right"/>
    </xf>
    <xf numFmtId="0" fontId="11" fillId="2" borderId="0" xfId="0" applyFont="1" applyFill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3" borderId="0" xfId="0" applyFont="1" applyFill="1"/>
    <xf numFmtId="0" fontId="0" fillId="5" borderId="0" xfId="0" applyFill="1"/>
    <xf numFmtId="0" fontId="12" fillId="2" borderId="0" xfId="0" applyFont="1" applyFill="1"/>
    <xf numFmtId="0" fontId="13" fillId="2" borderId="0" xfId="0" applyFont="1" applyFill="1" applyBorder="1" applyAlignment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Border="1" applyAlignment="1"/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/>
    <xf numFmtId="0" fontId="11" fillId="6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/>
    <xf numFmtId="0" fontId="0" fillId="3" borderId="0" xfId="0" applyFill="1" applyAlignment="1">
      <alignment wrapText="1"/>
    </xf>
    <xf numFmtId="0" fontId="11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3" borderId="0" xfId="0" applyFont="1" applyFill="1"/>
    <xf numFmtId="1" fontId="0" fillId="6" borderId="9" xfId="0" applyNumberFormat="1" applyFont="1" applyFill="1" applyBorder="1" applyAlignment="1" applyProtection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/>
    <xf numFmtId="0" fontId="0" fillId="0" borderId="0" xfId="0" applyAlignment="1">
      <alignment horizontal="left" vertical="center"/>
    </xf>
    <xf numFmtId="0" fontId="16" fillId="0" borderId="4" xfId="0" applyFont="1" applyBorder="1"/>
    <xf numFmtId="166" fontId="1" fillId="5" borderId="12" xfId="1" applyNumberFormat="1" applyFont="1" applyFill="1" applyBorder="1" applyAlignment="1" applyProtection="1">
      <protection locked="0"/>
    </xf>
    <xf numFmtId="166" fontId="1" fillId="5" borderId="44" xfId="1" applyNumberFormat="1" applyFont="1" applyFill="1" applyBorder="1" applyAlignment="1" applyProtection="1">
      <protection locked="0"/>
    </xf>
    <xf numFmtId="0" fontId="3" fillId="7" borderId="0" xfId="0" applyFont="1" applyFill="1" applyBorder="1"/>
    <xf numFmtId="0" fontId="4" fillId="7" borderId="0" xfId="0" applyFont="1" applyFill="1" applyBorder="1"/>
    <xf numFmtId="0" fontId="0" fillId="7" borderId="0" xfId="0" applyFill="1" applyBorder="1"/>
    <xf numFmtId="165" fontId="1" fillId="6" borderId="7" xfId="2" applyNumberFormat="1" applyFont="1" applyFill="1" applyBorder="1" applyAlignment="1" applyProtection="1">
      <alignment horizontal="center"/>
    </xf>
    <xf numFmtId="165" fontId="1" fillId="6" borderId="9" xfId="2" applyNumberFormat="1" applyFont="1" applyFill="1" applyBorder="1" applyAlignment="1" applyProtection="1">
      <alignment horizontal="center"/>
    </xf>
    <xf numFmtId="1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6" fontId="0" fillId="5" borderId="46" xfId="1" applyNumberFormat="1" applyFont="1" applyFill="1" applyBorder="1" applyAlignment="1"/>
    <xf numFmtId="1" fontId="0" fillId="6" borderId="29" xfId="0" applyNumberFormat="1" applyFont="1" applyFill="1" applyBorder="1" applyAlignment="1" applyProtection="1">
      <alignment horizontal="center"/>
    </xf>
    <xf numFmtId="1" fontId="0" fillId="6" borderId="46" xfId="0" applyNumberFormat="1" applyFont="1" applyFill="1" applyBorder="1" applyAlignment="1" applyProtection="1">
      <alignment horizontal="center"/>
    </xf>
    <xf numFmtId="0" fontId="12" fillId="6" borderId="0" xfId="0" applyFont="1" applyFill="1"/>
    <xf numFmtId="0" fontId="0" fillId="6" borderId="0" xfId="0" applyFill="1"/>
    <xf numFmtId="0" fontId="11" fillId="2" borderId="0" xfId="0" applyFont="1" applyFill="1" applyBorder="1"/>
    <xf numFmtId="0" fontId="0" fillId="2" borderId="0" xfId="0" applyFill="1" applyBorder="1"/>
    <xf numFmtId="0" fontId="0" fillId="2" borderId="0" xfId="0" applyFont="1" applyFill="1" applyBorder="1" applyAlignment="1"/>
    <xf numFmtId="0" fontId="0" fillId="2" borderId="0" xfId="0" applyFont="1" applyFill="1"/>
    <xf numFmtId="0" fontId="11" fillId="6" borderId="0" xfId="0" applyFont="1" applyFill="1"/>
    <xf numFmtId="1" fontId="1" fillId="5" borderId="34" xfId="0" applyNumberFormat="1" applyFont="1" applyFill="1" applyBorder="1" applyAlignment="1" applyProtection="1">
      <alignment horizontal="center"/>
      <protection locked="0"/>
    </xf>
    <xf numFmtId="4" fontId="0" fillId="6" borderId="0" xfId="0" applyNumberFormat="1" applyFill="1" applyAlignment="1">
      <alignment horizontal="right"/>
    </xf>
    <xf numFmtId="0" fontId="0" fillId="6" borderId="42" xfId="0" applyFill="1" applyBorder="1"/>
    <xf numFmtId="0" fontId="0" fillId="6" borderId="6" xfId="0" applyFill="1" applyBorder="1"/>
    <xf numFmtId="0" fontId="0" fillId="6" borderId="43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1" fontId="0" fillId="5" borderId="7" xfId="0" applyNumberFormat="1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1" fontId="0" fillId="4" borderId="35" xfId="0" applyNumberFormat="1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2" fontId="0" fillId="4" borderId="45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2" fontId="0" fillId="4" borderId="39" xfId="0" applyNumberFormat="1" applyFill="1" applyBorder="1" applyAlignment="1">
      <alignment horizontal="center"/>
    </xf>
    <xf numFmtId="1" fontId="0" fillId="4" borderId="9" xfId="0" applyNumberFormat="1" applyFont="1" applyFill="1" applyBorder="1" applyAlignment="1" applyProtection="1">
      <alignment horizontal="center"/>
    </xf>
    <xf numFmtId="0" fontId="23" fillId="7" borderId="0" xfId="4" applyFill="1" applyBorder="1"/>
    <xf numFmtId="166" fontId="0" fillId="5" borderId="46" xfId="1" applyNumberFormat="1" applyFont="1" applyFill="1" applyBorder="1" applyAlignment="1" applyProtection="1">
      <protection locked="0"/>
    </xf>
    <xf numFmtId="166" fontId="0" fillId="4" borderId="29" xfId="1" applyNumberFormat="1" applyFont="1" applyFill="1" applyBorder="1" applyAlignment="1" applyProtection="1"/>
    <xf numFmtId="166" fontId="0" fillId="4" borderId="30" xfId="1" applyNumberFormat="1" applyFont="1" applyFill="1" applyBorder="1" applyAlignment="1" applyProtection="1"/>
    <xf numFmtId="166" fontId="0" fillId="4" borderId="31" xfId="1" applyNumberFormat="1" applyFont="1" applyFill="1" applyBorder="1" applyAlignment="1" applyProtection="1"/>
    <xf numFmtId="166" fontId="0" fillId="4" borderId="46" xfId="1" applyNumberFormat="1" applyFont="1" applyFill="1" applyBorder="1" applyAlignment="1" applyProtection="1"/>
    <xf numFmtId="166" fontId="9" fillId="4" borderId="28" xfId="1" applyNumberFormat="1" applyFont="1" applyFill="1" applyBorder="1" applyAlignment="1" applyProtection="1">
      <alignment horizontal="right"/>
    </xf>
    <xf numFmtId="166" fontId="9" fillId="4" borderId="35" xfId="1" applyNumberFormat="1" applyFont="1" applyFill="1" applyBorder="1" applyAlignment="1">
      <alignment horizontal="right"/>
    </xf>
    <xf numFmtId="166" fontId="9" fillId="4" borderId="45" xfId="1" applyNumberFormat="1" applyFont="1" applyFill="1" applyBorder="1" applyAlignment="1">
      <alignment horizontal="right"/>
    </xf>
    <xf numFmtId="166" fontId="9" fillId="4" borderId="24" xfId="1" applyNumberFormat="1" applyFont="1" applyFill="1" applyBorder="1" applyAlignment="1">
      <alignment horizontal="right"/>
    </xf>
    <xf numFmtId="166" fontId="9" fillId="4" borderId="39" xfId="1" applyNumberFormat="1" applyFont="1" applyFill="1" applyBorder="1" applyAlignment="1">
      <alignment horizontal="right"/>
    </xf>
    <xf numFmtId="168" fontId="1" fillId="5" borderId="20" xfId="1" applyNumberFormat="1" applyFont="1" applyFill="1" applyBorder="1" applyAlignment="1" applyProtection="1">
      <protection locked="0"/>
    </xf>
    <xf numFmtId="168" fontId="1" fillId="5" borderId="21" xfId="1" applyNumberFormat="1" applyFont="1" applyFill="1" applyBorder="1" applyAlignment="1" applyProtection="1">
      <protection locked="0"/>
    </xf>
    <xf numFmtId="2" fontId="1" fillId="5" borderId="12" xfId="1" applyNumberFormat="1" applyFont="1" applyFill="1" applyBorder="1" applyAlignment="1" applyProtection="1">
      <protection locked="0"/>
    </xf>
    <xf numFmtId="2" fontId="1" fillId="5" borderId="20" xfId="1" applyNumberFormat="1" applyFont="1" applyFill="1" applyBorder="1" applyAlignment="1" applyProtection="1">
      <protection locked="0"/>
    </xf>
    <xf numFmtId="2" fontId="1" fillId="5" borderId="21" xfId="1" applyNumberFormat="1" applyFont="1" applyFill="1" applyBorder="1" applyAlignment="1" applyProtection="1">
      <protection locked="0"/>
    </xf>
    <xf numFmtId="170" fontId="0" fillId="5" borderId="29" xfId="1" applyNumberFormat="1" applyFont="1" applyFill="1" applyBorder="1" applyAlignment="1" applyProtection="1">
      <protection locked="0"/>
    </xf>
    <xf numFmtId="170" fontId="0" fillId="5" borderId="30" xfId="1" applyNumberFormat="1" applyFont="1" applyFill="1" applyBorder="1" applyAlignment="1" applyProtection="1">
      <protection locked="0"/>
    </xf>
    <xf numFmtId="170" fontId="0" fillId="5" borderId="31" xfId="1" applyNumberFormat="1" applyFont="1" applyFill="1" applyBorder="1" applyAlignment="1" applyProtection="1">
      <protection locked="0"/>
    </xf>
    <xf numFmtId="170" fontId="1" fillId="5" borderId="20" xfId="1" applyNumberFormat="1" applyFont="1" applyFill="1" applyBorder="1" applyAlignment="1" applyProtection="1">
      <protection locked="0"/>
    </xf>
    <xf numFmtId="170" fontId="1" fillId="5" borderId="21" xfId="1" applyNumberFormat="1" applyFont="1" applyFill="1" applyBorder="1" applyAlignment="1" applyProtection="1">
      <protection locked="0"/>
    </xf>
    <xf numFmtId="170" fontId="0" fillId="5" borderId="36" xfId="1" applyNumberFormat="1" applyFont="1" applyFill="1" applyBorder="1" applyProtection="1">
      <protection locked="0"/>
    </xf>
    <xf numFmtId="170" fontId="0" fillId="5" borderId="17" xfId="1" applyNumberFormat="1" applyFont="1" applyFill="1" applyBorder="1" applyProtection="1">
      <protection locked="0"/>
    </xf>
    <xf numFmtId="166" fontId="9" fillId="4" borderId="11" xfId="1" applyNumberFormat="1" applyFont="1" applyFill="1" applyBorder="1" applyAlignment="1">
      <alignment horizontal="right"/>
    </xf>
    <xf numFmtId="166" fontId="9" fillId="4" borderId="44" xfId="1" applyNumberFormat="1" applyFont="1" applyFill="1" applyBorder="1" applyAlignment="1">
      <alignment horizontal="right"/>
    </xf>
    <xf numFmtId="2" fontId="1" fillId="5" borderId="11" xfId="1" applyNumberFormat="1" applyFont="1" applyFill="1" applyBorder="1" applyAlignment="1" applyProtection="1">
      <protection locked="0"/>
    </xf>
    <xf numFmtId="168" fontId="1" fillId="5" borderId="19" xfId="1" applyNumberFormat="1" applyFont="1" applyFill="1" applyBorder="1" applyAlignment="1" applyProtection="1">
      <protection locked="0"/>
    </xf>
    <xf numFmtId="168" fontId="1" fillId="5" borderId="24" xfId="1" applyNumberFormat="1" applyFont="1" applyFill="1" applyBorder="1" applyAlignment="1" applyProtection="1">
      <protection locked="0"/>
    </xf>
    <xf numFmtId="168" fontId="1" fillId="5" borderId="25" xfId="1" applyNumberFormat="1" applyFont="1" applyFill="1" applyBorder="1" applyAlignment="1" applyProtection="1">
      <protection locked="0"/>
    </xf>
    <xf numFmtId="168" fontId="1" fillId="5" borderId="26" xfId="1" applyNumberFormat="1" applyFont="1" applyFill="1" applyBorder="1" applyAlignment="1" applyProtection="1">
      <protection locked="0"/>
    </xf>
    <xf numFmtId="170" fontId="1" fillId="5" borderId="48" xfId="1" applyNumberFormat="1" applyFont="1" applyFill="1" applyBorder="1" applyAlignment="1" applyProtection="1">
      <protection locked="0"/>
    </xf>
    <xf numFmtId="170" fontId="1" fillId="5" borderId="49" xfId="1" applyNumberFormat="1" applyFont="1" applyFill="1" applyBorder="1" applyAlignment="1" applyProtection="1">
      <protection locked="0"/>
    </xf>
    <xf numFmtId="170" fontId="1" fillId="5" borderId="50" xfId="1" applyNumberFormat="1" applyFont="1" applyFill="1" applyBorder="1" applyAlignment="1" applyProtection="1">
      <protection locked="0"/>
    </xf>
    <xf numFmtId="170" fontId="1" fillId="5" borderId="19" xfId="1" applyNumberFormat="1" applyFont="1" applyFill="1" applyBorder="1" applyAlignment="1" applyProtection="1">
      <protection locked="0"/>
    </xf>
    <xf numFmtId="166" fontId="9" fillId="4" borderId="29" xfId="1" applyNumberFormat="1" applyFont="1" applyFill="1" applyBorder="1" applyAlignment="1">
      <alignment horizontal="right"/>
    </xf>
    <xf numFmtId="166" fontId="9" fillId="4" borderId="46" xfId="1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23" fillId="3" borderId="0" xfId="4" applyFill="1" applyAlignment="1">
      <alignment horizontal="center" vertical="center"/>
    </xf>
    <xf numFmtId="0" fontId="2" fillId="3" borderId="0" xfId="0" applyFont="1" applyFill="1" applyAlignment="1">
      <alignment vertical="center" textRotation="90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169" fontId="1" fillId="4" borderId="13" xfId="0" applyNumberFormat="1" applyFont="1" applyFill="1" applyBorder="1" applyAlignment="1" applyProtection="1">
      <alignment horizontal="center"/>
    </xf>
    <xf numFmtId="169" fontId="1" fillId="4" borderId="15" xfId="0" applyNumberFormat="1" applyFont="1" applyFill="1" applyBorder="1" applyAlignment="1" applyProtection="1">
      <alignment horizontal="center"/>
    </xf>
    <xf numFmtId="169" fontId="0" fillId="4" borderId="13" xfId="0" applyNumberFormat="1" applyFont="1" applyFill="1" applyBorder="1" applyAlignment="1" applyProtection="1">
      <alignment horizontal="center"/>
    </xf>
    <xf numFmtId="169" fontId="0" fillId="4" borderId="15" xfId="0" applyNumberFormat="1" applyFont="1" applyFill="1" applyBorder="1" applyAlignment="1" applyProtection="1">
      <alignment horizontal="center"/>
    </xf>
    <xf numFmtId="0" fontId="0" fillId="6" borderId="42" xfId="0" applyFill="1" applyBorder="1"/>
    <xf numFmtId="0" fontId="0" fillId="6" borderId="6" xfId="0" applyFill="1" applyBorder="1"/>
    <xf numFmtId="0" fontId="0" fillId="6" borderId="43" xfId="0" applyFill="1" applyBorder="1"/>
    <xf numFmtId="169" fontId="1" fillId="4" borderId="10" xfId="0" applyNumberFormat="1" applyFont="1" applyFill="1" applyBorder="1" applyAlignment="1" applyProtection="1">
      <alignment horizontal="center"/>
    </xf>
    <xf numFmtId="169" fontId="1" fillId="4" borderId="33" xfId="0" applyNumberFormat="1" applyFont="1" applyFill="1" applyBorder="1" applyAlignment="1" applyProtection="1">
      <alignment horizontal="center"/>
    </xf>
    <xf numFmtId="0" fontId="0" fillId="5" borderId="28" xfId="0" applyFill="1" applyBorder="1" applyAlignment="1" applyProtection="1">
      <alignment horizontal="left"/>
    </xf>
    <xf numFmtId="0" fontId="0" fillId="5" borderId="27" xfId="0" applyFill="1" applyBorder="1" applyAlignment="1" applyProtection="1">
      <alignment horizontal="left"/>
    </xf>
    <xf numFmtId="0" fontId="0" fillId="5" borderId="47" xfId="0" applyFill="1" applyBorder="1" applyAlignment="1" applyProtection="1">
      <alignment horizontal="left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32" xfId="0" applyFill="1" applyBorder="1" applyAlignment="1" applyProtection="1">
      <alignment horizontal="left"/>
      <protection locked="0"/>
    </xf>
    <xf numFmtId="0" fontId="0" fillId="5" borderId="33" xfId="0" applyFill="1" applyBorder="1" applyAlignment="1" applyProtection="1">
      <alignment horizontal="left"/>
      <protection locked="0"/>
    </xf>
    <xf numFmtId="0" fontId="0" fillId="5" borderId="13" xfId="0" applyFill="1" applyBorder="1" applyAlignment="1" applyProtection="1">
      <alignment horizontal="left"/>
      <protection locked="0"/>
    </xf>
    <xf numFmtId="0" fontId="0" fillId="5" borderId="14" xfId="0" applyFill="1" applyBorder="1" applyAlignment="1" applyProtection="1">
      <alignment horizontal="left"/>
      <protection locked="0"/>
    </xf>
    <xf numFmtId="0" fontId="0" fillId="5" borderId="15" xfId="0" applyFill="1" applyBorder="1" applyAlignment="1" applyProtection="1">
      <alignment horizontal="left"/>
      <protection locked="0"/>
    </xf>
    <xf numFmtId="169" fontId="0" fillId="4" borderId="22" xfId="0" applyNumberFormat="1" applyFont="1" applyFill="1" applyBorder="1" applyAlignment="1" applyProtection="1">
      <alignment horizontal="center"/>
    </xf>
    <xf numFmtId="169" fontId="0" fillId="4" borderId="38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/>
    <xf numFmtId="0" fontId="0" fillId="4" borderId="0" xfId="0" applyFill="1"/>
    <xf numFmtId="0" fontId="0" fillId="3" borderId="0" xfId="0" applyFill="1" applyAlignment="1">
      <alignment horizontal="center" vertical="center" textRotation="255"/>
    </xf>
    <xf numFmtId="0" fontId="0" fillId="3" borderId="0" xfId="0" applyFill="1" applyBorder="1" applyAlignment="1">
      <alignment horizontal="center" vertical="center" textRotation="90"/>
    </xf>
    <xf numFmtId="0" fontId="0" fillId="3" borderId="0" xfId="0" applyFont="1" applyFill="1" applyAlignment="1">
      <alignment vertical="center" textRotation="255"/>
    </xf>
    <xf numFmtId="0" fontId="0" fillId="6" borderId="4" xfId="0" applyFill="1" applyBorder="1"/>
    <xf numFmtId="0" fontId="0" fillId="6" borderId="0" xfId="0" applyFill="1"/>
    <xf numFmtId="0" fontId="0" fillId="6" borderId="5" xfId="0" applyFill="1" applyBorder="1"/>
    <xf numFmtId="0" fontId="4" fillId="0" borderId="0" xfId="0" applyFont="1" applyFill="1" applyBorder="1" applyAlignment="1"/>
    <xf numFmtId="0" fontId="0" fillId="5" borderId="22" xfId="0" applyFill="1" applyBorder="1" applyAlignment="1" applyProtection="1">
      <alignment horizontal="left"/>
      <protection locked="0"/>
    </xf>
    <xf numFmtId="0" fontId="0" fillId="5" borderId="23" xfId="0" applyFill="1" applyBorder="1" applyAlignment="1" applyProtection="1">
      <alignment horizontal="left"/>
      <protection locked="0"/>
    </xf>
    <xf numFmtId="0" fontId="0" fillId="5" borderId="38" xfId="0" applyFill="1" applyBorder="1" applyAlignment="1" applyProtection="1">
      <alignment horizontal="left"/>
      <protection locked="0"/>
    </xf>
  </cellXfs>
  <cellStyles count="5">
    <cellStyle name="Collegamento ipertestuale" xfId="4" builtinId="8"/>
    <cellStyle name="Migliaia" xfId="1" builtinId="3"/>
    <cellStyle name="Normale" xfId="0" builtinId="0"/>
    <cellStyle name="Percentuale" xfId="2" builtinId="5"/>
    <cellStyle name="Warning Tex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0"/>
  <sheetViews>
    <sheetView zoomScale="110" zoomScaleNormal="110" workbookViewId="0">
      <selection activeCell="C14" sqref="C14"/>
    </sheetView>
  </sheetViews>
  <sheetFormatPr defaultColWidth="11" defaultRowHeight="15.75" x14ac:dyDescent="0.25"/>
  <cols>
    <col min="2" max="2" width="19.375" bestFit="1" customWidth="1"/>
    <col min="3" max="3" width="97.375" customWidth="1"/>
    <col min="4" max="4" width="13.625" customWidth="1"/>
  </cols>
  <sheetData>
    <row r="1" spans="1:4" ht="18.75" x14ac:dyDescent="0.3">
      <c r="A1" s="64" t="s">
        <v>17</v>
      </c>
      <c r="B1" s="17"/>
      <c r="C1" s="17"/>
      <c r="D1" s="17"/>
    </row>
    <row r="2" spans="1:4" x14ac:dyDescent="0.25">
      <c r="A2" s="17"/>
      <c r="B2" s="48"/>
      <c r="C2" t="s">
        <v>25</v>
      </c>
      <c r="D2" s="17"/>
    </row>
    <row r="3" spans="1:4" x14ac:dyDescent="0.25">
      <c r="A3" s="17"/>
      <c r="B3" s="58"/>
      <c r="C3" t="s">
        <v>18</v>
      </c>
      <c r="D3" s="62"/>
    </row>
    <row r="4" spans="1:4" x14ac:dyDescent="0.25">
      <c r="A4" s="17"/>
      <c r="B4" s="59"/>
      <c r="C4" t="s">
        <v>19</v>
      </c>
      <c r="D4" s="17"/>
    </row>
    <row r="5" spans="1:4" s="60" customFormat="1" x14ac:dyDescent="0.25">
      <c r="A5" s="17"/>
      <c r="D5" s="17"/>
    </row>
    <row r="6" spans="1:4" x14ac:dyDescent="0.25">
      <c r="A6" s="17"/>
      <c r="B6" s="63" t="s">
        <v>20</v>
      </c>
      <c r="D6" s="61"/>
    </row>
    <row r="7" spans="1:4" x14ac:dyDescent="0.25">
      <c r="A7" s="17"/>
      <c r="B7" s="151" t="s">
        <v>73</v>
      </c>
      <c r="C7" s="151"/>
      <c r="D7" s="17"/>
    </row>
    <row r="8" spans="1:4" x14ac:dyDescent="0.25">
      <c r="A8" s="17"/>
      <c r="B8" s="69" t="s">
        <v>78</v>
      </c>
      <c r="C8" s="69"/>
      <c r="D8" s="61"/>
    </row>
    <row r="9" spans="1:4" x14ac:dyDescent="0.25">
      <c r="A9" s="17"/>
      <c r="B9" s="69" t="s">
        <v>33</v>
      </c>
      <c r="C9" s="69"/>
      <c r="D9" s="61"/>
    </row>
    <row r="10" spans="1:4" x14ac:dyDescent="0.25">
      <c r="A10" s="17"/>
      <c r="B10" s="152" t="s">
        <v>75</v>
      </c>
      <c r="C10" s="152"/>
      <c r="D10" s="61"/>
    </row>
  </sheetData>
  <mergeCells count="2">
    <mergeCell ref="B7:C7"/>
    <mergeCell ref="B10:C10"/>
  </mergeCells>
  <hyperlinks>
    <hyperlink ref="B10:C10" location="'Cost estimation'!A1" display="GO TO COMPILATIO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Y91"/>
  <sheetViews>
    <sheetView tabSelected="1" topLeftCell="A24" zoomScale="75" zoomScaleNormal="70" workbookViewId="0">
      <selection activeCell="F27" sqref="F27"/>
    </sheetView>
  </sheetViews>
  <sheetFormatPr defaultColWidth="9.125" defaultRowHeight="15.75" x14ac:dyDescent="0.25"/>
  <cols>
    <col min="1" max="1" width="4.5" style="1" customWidth="1"/>
    <col min="2" max="2" width="4.625" style="1" customWidth="1"/>
    <col min="3" max="3" width="5.125" style="1" customWidth="1"/>
    <col min="4" max="4" width="12.125" style="1" customWidth="1"/>
    <col min="5" max="5" width="12" style="1" customWidth="1"/>
    <col min="6" max="6" width="23" style="1" customWidth="1"/>
    <col min="7" max="7" width="3.625" style="1" customWidth="1"/>
    <col min="8" max="8" width="19.125" style="1" customWidth="1"/>
    <col min="9" max="9" width="14.5" style="1" customWidth="1"/>
    <col min="10" max="49" width="10" style="1" customWidth="1"/>
    <col min="50" max="16384" width="9.125" style="1"/>
  </cols>
  <sheetData>
    <row r="1" spans="1:51" x14ac:dyDescent="0.25">
      <c r="A1" s="17"/>
      <c r="B1" s="17"/>
      <c r="C1" s="17"/>
      <c r="D1" s="17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18.75" x14ac:dyDescent="0.3">
      <c r="A2" s="17"/>
      <c r="B2" s="73" t="s">
        <v>5</v>
      </c>
      <c r="C2" s="73"/>
      <c r="D2" s="74"/>
      <c r="E2" s="75"/>
      <c r="F2" s="75"/>
      <c r="G2" s="75"/>
      <c r="H2" s="115" t="s">
        <v>76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17"/>
    </row>
    <row r="3" spans="1:51" ht="18.75" x14ac:dyDescent="0.3">
      <c r="A3" s="17"/>
      <c r="B3" s="177"/>
      <c r="C3" s="177"/>
      <c r="D3" s="177"/>
      <c r="G3" s="2"/>
      <c r="H3" s="2"/>
      <c r="AY3" s="17"/>
    </row>
    <row r="4" spans="1:51" ht="19.5" thickBot="1" x14ac:dyDescent="0.35">
      <c r="A4" s="17"/>
      <c r="B4" s="45"/>
      <c r="C4" s="45"/>
      <c r="D4" s="45"/>
      <c r="G4" s="2"/>
      <c r="H4" s="2"/>
      <c r="AY4" s="17"/>
    </row>
    <row r="5" spans="1:51" ht="18.75" x14ac:dyDescent="0.3">
      <c r="A5" s="17"/>
      <c r="B5" s="45"/>
      <c r="C5" s="153" t="s">
        <v>16</v>
      </c>
      <c r="D5" s="154" t="s">
        <v>39</v>
      </c>
      <c r="E5" s="155"/>
      <c r="F5" s="156"/>
      <c r="G5" s="2"/>
      <c r="H5" s="101" t="s">
        <v>40</v>
      </c>
      <c r="I5" s="53" t="s">
        <v>74</v>
      </c>
      <c r="AY5" s="17"/>
    </row>
    <row r="6" spans="1:51" ht="18.75" customHeight="1" x14ac:dyDescent="0.3">
      <c r="A6" s="17"/>
      <c r="B6" s="45"/>
      <c r="C6" s="153"/>
      <c r="D6" s="182" t="s">
        <v>80</v>
      </c>
      <c r="E6" s="183"/>
      <c r="F6" s="184"/>
      <c r="H6" s="90">
        <v>20</v>
      </c>
      <c r="I6" s="53" t="s">
        <v>27</v>
      </c>
      <c r="J6" s="49"/>
      <c r="AY6" s="17"/>
    </row>
    <row r="7" spans="1:51" ht="18.75" x14ac:dyDescent="0.3">
      <c r="A7" s="17"/>
      <c r="B7" s="45"/>
      <c r="C7" s="153"/>
      <c r="D7" s="182" t="s">
        <v>81</v>
      </c>
      <c r="E7" s="183"/>
      <c r="F7" s="184"/>
      <c r="H7" s="19">
        <v>2005</v>
      </c>
      <c r="I7" s="70" t="s">
        <v>9</v>
      </c>
      <c r="AY7" s="17"/>
    </row>
    <row r="8" spans="1:51" ht="18.75" x14ac:dyDescent="0.3">
      <c r="A8" s="17"/>
      <c r="B8" s="45"/>
      <c r="C8" s="153"/>
      <c r="D8" s="182" t="s">
        <v>82</v>
      </c>
      <c r="E8" s="183"/>
      <c r="F8" s="184"/>
      <c r="H8" s="20">
        <v>2018</v>
      </c>
      <c r="I8" s="57"/>
      <c r="AY8" s="17"/>
    </row>
    <row r="9" spans="1:51" ht="19.5" thickBot="1" x14ac:dyDescent="0.35">
      <c r="A9" s="17"/>
      <c r="B9" s="45"/>
      <c r="C9" s="153"/>
      <c r="D9" s="161" t="s">
        <v>21</v>
      </c>
      <c r="E9" s="162"/>
      <c r="F9" s="163"/>
      <c r="H9" s="114">
        <f>H7+H6</f>
        <v>2025</v>
      </c>
      <c r="I9" s="53"/>
      <c r="AY9" s="17"/>
    </row>
    <row r="10" spans="1:51" ht="19.5" thickBot="1" x14ac:dyDescent="0.35">
      <c r="A10" s="17"/>
      <c r="B10" s="45"/>
      <c r="C10" s="153"/>
      <c r="H10" s="53"/>
      <c r="I10" s="53"/>
      <c r="AY10" s="17"/>
    </row>
    <row r="11" spans="1:51" ht="18.75" x14ac:dyDescent="0.3">
      <c r="A11" s="17"/>
      <c r="B11" s="45"/>
      <c r="C11" s="153"/>
      <c r="D11" s="154" t="s">
        <v>35</v>
      </c>
      <c r="E11" s="155"/>
      <c r="F11" s="156"/>
      <c r="H11" s="101" t="s">
        <v>79</v>
      </c>
      <c r="I11" s="53"/>
      <c r="AY11" s="17"/>
    </row>
    <row r="12" spans="1:51" ht="19.5" thickBot="1" x14ac:dyDescent="0.35">
      <c r="A12" s="17"/>
      <c r="B12" s="45"/>
      <c r="C12" s="153"/>
      <c r="D12" s="161" t="s">
        <v>14</v>
      </c>
      <c r="E12" s="162"/>
      <c r="F12" s="163"/>
      <c r="H12" s="65" t="s">
        <v>15</v>
      </c>
      <c r="I12" s="53"/>
      <c r="AY12" s="17"/>
    </row>
    <row r="13" spans="1:51" ht="19.5" thickBot="1" x14ac:dyDescent="0.35">
      <c r="A13" s="17"/>
      <c r="B13" s="45"/>
      <c r="C13" s="153"/>
      <c r="AY13" s="17"/>
    </row>
    <row r="14" spans="1:51" ht="18.75" x14ac:dyDescent="0.3">
      <c r="A14" s="17"/>
      <c r="B14" s="45"/>
      <c r="C14" s="153"/>
      <c r="D14" s="154" t="s">
        <v>83</v>
      </c>
      <c r="E14" s="155"/>
      <c r="F14" s="156"/>
      <c r="H14" s="76">
        <v>0.05</v>
      </c>
      <c r="AY14" s="17"/>
    </row>
    <row r="15" spans="1:51" ht="19.5" thickBot="1" x14ac:dyDescent="0.35">
      <c r="A15" s="17"/>
      <c r="B15" s="45"/>
      <c r="C15" s="153"/>
      <c r="D15" s="161" t="s">
        <v>84</v>
      </c>
      <c r="E15" s="162"/>
      <c r="F15" s="163"/>
      <c r="H15" s="77">
        <v>0.04</v>
      </c>
      <c r="AY15" s="17"/>
    </row>
    <row r="16" spans="1:51" ht="19.5" thickBot="1" x14ac:dyDescent="0.35">
      <c r="A16" s="17"/>
      <c r="B16" s="45"/>
      <c r="C16" s="153"/>
      <c r="AY16" s="17"/>
    </row>
    <row r="17" spans="1:51" ht="18.75" x14ac:dyDescent="0.3">
      <c r="A17" s="17"/>
      <c r="B17" s="45"/>
      <c r="C17" s="153"/>
      <c r="D17" s="98" t="s">
        <v>30</v>
      </c>
      <c r="E17" s="99"/>
      <c r="F17" s="100"/>
      <c r="J17" s="102">
        <f>IF(J18=H8,1,(H7-H8))</f>
        <v>-13</v>
      </c>
      <c r="K17" s="103">
        <f>J17+1</f>
        <v>-12</v>
      </c>
      <c r="L17" s="103">
        <f t="shared" ref="L17:AM17" si="0">K17+1</f>
        <v>-11</v>
      </c>
      <c r="M17" s="103">
        <f t="shared" si="0"/>
        <v>-10</v>
      </c>
      <c r="N17" s="103">
        <f t="shared" si="0"/>
        <v>-9</v>
      </c>
      <c r="O17" s="103">
        <f t="shared" si="0"/>
        <v>-8</v>
      </c>
      <c r="P17" s="103">
        <f t="shared" si="0"/>
        <v>-7</v>
      </c>
      <c r="Q17" s="103">
        <f t="shared" si="0"/>
        <v>-6</v>
      </c>
      <c r="R17" s="103">
        <f t="shared" si="0"/>
        <v>-5</v>
      </c>
      <c r="S17" s="103">
        <f t="shared" si="0"/>
        <v>-4</v>
      </c>
      <c r="T17" s="103">
        <f t="shared" si="0"/>
        <v>-3</v>
      </c>
      <c r="U17" s="103">
        <f t="shared" si="0"/>
        <v>-2</v>
      </c>
      <c r="V17" s="103">
        <f t="shared" si="0"/>
        <v>-1</v>
      </c>
      <c r="W17" s="103">
        <f t="shared" si="0"/>
        <v>0</v>
      </c>
      <c r="X17" s="103">
        <f t="shared" si="0"/>
        <v>1</v>
      </c>
      <c r="Y17" s="103">
        <f t="shared" si="0"/>
        <v>2</v>
      </c>
      <c r="Z17" s="103">
        <f t="shared" si="0"/>
        <v>3</v>
      </c>
      <c r="AA17" s="103">
        <f t="shared" si="0"/>
        <v>4</v>
      </c>
      <c r="AB17" s="103">
        <f t="shared" si="0"/>
        <v>5</v>
      </c>
      <c r="AC17" s="103">
        <f t="shared" si="0"/>
        <v>6</v>
      </c>
      <c r="AD17" s="103">
        <f t="shared" si="0"/>
        <v>7</v>
      </c>
      <c r="AE17" s="103">
        <f t="shared" si="0"/>
        <v>8</v>
      </c>
      <c r="AF17" s="103">
        <f t="shared" si="0"/>
        <v>9</v>
      </c>
      <c r="AG17" s="103">
        <f t="shared" si="0"/>
        <v>10</v>
      </c>
      <c r="AH17" s="103">
        <f t="shared" si="0"/>
        <v>11</v>
      </c>
      <c r="AI17" s="103">
        <f t="shared" si="0"/>
        <v>12</v>
      </c>
      <c r="AJ17" s="103">
        <f t="shared" si="0"/>
        <v>13</v>
      </c>
      <c r="AK17" s="103">
        <f t="shared" si="0"/>
        <v>14</v>
      </c>
      <c r="AL17" s="103">
        <f t="shared" si="0"/>
        <v>15</v>
      </c>
      <c r="AM17" s="103">
        <f t="shared" si="0"/>
        <v>16</v>
      </c>
      <c r="AN17" s="103">
        <f t="shared" ref="AN17:AN18" si="1">AM17+1</f>
        <v>17</v>
      </c>
      <c r="AO17" s="103">
        <f t="shared" ref="AO17:AO18" si="2">AN17+1</f>
        <v>18</v>
      </c>
      <c r="AP17" s="103">
        <f t="shared" ref="AP17:AP18" si="3">AO17+1</f>
        <v>19</v>
      </c>
      <c r="AQ17" s="103">
        <f t="shared" ref="AQ17:AQ18" si="4">AP17+1</f>
        <v>20</v>
      </c>
      <c r="AR17" s="103">
        <f t="shared" ref="AR17:AR18" si="5">AQ17+1</f>
        <v>21</v>
      </c>
      <c r="AS17" s="103">
        <f t="shared" ref="AS17:AS18" si="6">AR17+1</f>
        <v>22</v>
      </c>
      <c r="AT17" s="103">
        <f t="shared" ref="AT17:AT18" si="7">AS17+1</f>
        <v>23</v>
      </c>
      <c r="AU17" s="103">
        <f t="shared" ref="AU17:AU18" si="8">AT17+1</f>
        <v>24</v>
      </c>
      <c r="AV17" s="103">
        <f t="shared" ref="AV17:AV18" si="9">AU17+1</f>
        <v>25</v>
      </c>
      <c r="AW17" s="104">
        <f t="shared" ref="AW17:AW18" si="10">AV17+1</f>
        <v>26</v>
      </c>
      <c r="AY17" s="17"/>
    </row>
    <row r="18" spans="1:51" ht="18.75" x14ac:dyDescent="0.3">
      <c r="A18" s="17"/>
      <c r="B18" s="45"/>
      <c r="C18" s="153"/>
      <c r="D18" s="95" t="s">
        <v>4</v>
      </c>
      <c r="E18" s="96"/>
      <c r="F18" s="97"/>
      <c r="J18" s="105">
        <f>H7</f>
        <v>2005</v>
      </c>
      <c r="K18" s="106">
        <f>J18+1</f>
        <v>2006</v>
      </c>
      <c r="L18" s="106">
        <f t="shared" ref="L18:AM18" si="11">K18+1</f>
        <v>2007</v>
      </c>
      <c r="M18" s="106">
        <f t="shared" si="11"/>
        <v>2008</v>
      </c>
      <c r="N18" s="106">
        <f t="shared" si="11"/>
        <v>2009</v>
      </c>
      <c r="O18" s="106">
        <f t="shared" si="11"/>
        <v>2010</v>
      </c>
      <c r="P18" s="106">
        <f t="shared" si="11"/>
        <v>2011</v>
      </c>
      <c r="Q18" s="106">
        <f t="shared" si="11"/>
        <v>2012</v>
      </c>
      <c r="R18" s="106">
        <f t="shared" si="11"/>
        <v>2013</v>
      </c>
      <c r="S18" s="106">
        <f t="shared" si="11"/>
        <v>2014</v>
      </c>
      <c r="T18" s="106">
        <f t="shared" si="11"/>
        <v>2015</v>
      </c>
      <c r="U18" s="106">
        <f t="shared" si="11"/>
        <v>2016</v>
      </c>
      <c r="V18" s="106">
        <f t="shared" si="11"/>
        <v>2017</v>
      </c>
      <c r="W18" s="106">
        <f t="shared" si="11"/>
        <v>2018</v>
      </c>
      <c r="X18" s="106">
        <f t="shared" si="11"/>
        <v>2019</v>
      </c>
      <c r="Y18" s="106">
        <f t="shared" si="11"/>
        <v>2020</v>
      </c>
      <c r="Z18" s="106">
        <f t="shared" si="11"/>
        <v>2021</v>
      </c>
      <c r="AA18" s="106">
        <f t="shared" si="11"/>
        <v>2022</v>
      </c>
      <c r="AB18" s="106">
        <f t="shared" si="11"/>
        <v>2023</v>
      </c>
      <c r="AC18" s="106">
        <f t="shared" si="11"/>
        <v>2024</v>
      </c>
      <c r="AD18" s="106">
        <f t="shared" si="11"/>
        <v>2025</v>
      </c>
      <c r="AE18" s="106">
        <f t="shared" si="11"/>
        <v>2026</v>
      </c>
      <c r="AF18" s="106">
        <f t="shared" si="11"/>
        <v>2027</v>
      </c>
      <c r="AG18" s="106">
        <f t="shared" si="11"/>
        <v>2028</v>
      </c>
      <c r="AH18" s="106">
        <f t="shared" si="11"/>
        <v>2029</v>
      </c>
      <c r="AI18" s="106">
        <f t="shared" si="11"/>
        <v>2030</v>
      </c>
      <c r="AJ18" s="106">
        <f t="shared" si="11"/>
        <v>2031</v>
      </c>
      <c r="AK18" s="106">
        <f t="shared" si="11"/>
        <v>2032</v>
      </c>
      <c r="AL18" s="106">
        <f t="shared" si="11"/>
        <v>2033</v>
      </c>
      <c r="AM18" s="106">
        <f t="shared" si="11"/>
        <v>2034</v>
      </c>
      <c r="AN18" s="106">
        <f t="shared" si="1"/>
        <v>2035</v>
      </c>
      <c r="AO18" s="106">
        <f t="shared" si="2"/>
        <v>2036</v>
      </c>
      <c r="AP18" s="106">
        <f t="shared" si="3"/>
        <v>2037</v>
      </c>
      <c r="AQ18" s="106">
        <f t="shared" si="4"/>
        <v>2038</v>
      </c>
      <c r="AR18" s="106">
        <f t="shared" si="5"/>
        <v>2039</v>
      </c>
      <c r="AS18" s="106">
        <f t="shared" si="6"/>
        <v>2040</v>
      </c>
      <c r="AT18" s="106">
        <f t="shared" si="7"/>
        <v>2041</v>
      </c>
      <c r="AU18" s="106">
        <f t="shared" si="8"/>
        <v>2042</v>
      </c>
      <c r="AV18" s="106">
        <f t="shared" si="9"/>
        <v>2043</v>
      </c>
      <c r="AW18" s="107">
        <f t="shared" si="10"/>
        <v>2044</v>
      </c>
      <c r="AY18" s="17"/>
    </row>
    <row r="19" spans="1:51" ht="18.75" x14ac:dyDescent="0.3">
      <c r="A19" s="17"/>
      <c r="B19" s="45"/>
      <c r="C19" s="153"/>
      <c r="D19" s="95" t="s">
        <v>31</v>
      </c>
      <c r="E19" s="96"/>
      <c r="F19" s="97"/>
      <c r="J19" s="108">
        <f>IF(J17&lt;0,1/(1+$H$14)^J17,1/(1+$H$15)^J17)</f>
        <v>1.8856491423232362</v>
      </c>
      <c r="K19" s="109">
        <f t="shared" ref="K19:AM19" si="12">IF(K17&lt;0,1/(1+$H$14)^K17,1/(1+$H$15)^K17)</f>
        <v>1.7958563260221292</v>
      </c>
      <c r="L19" s="109">
        <f t="shared" si="12"/>
        <v>1.7103393581163138</v>
      </c>
      <c r="M19" s="109">
        <f t="shared" si="12"/>
        <v>1.6288946267774416</v>
      </c>
      <c r="N19" s="109">
        <f t="shared" si="12"/>
        <v>1.5513282159785158</v>
      </c>
      <c r="O19" s="109">
        <f t="shared" si="12"/>
        <v>1.4774554437890626</v>
      </c>
      <c r="P19" s="109">
        <f t="shared" si="12"/>
        <v>1.4071004226562502</v>
      </c>
      <c r="Q19" s="109">
        <f t="shared" si="12"/>
        <v>1.340095640625</v>
      </c>
      <c r="R19" s="109">
        <f t="shared" si="12"/>
        <v>1.2762815625000001</v>
      </c>
      <c r="S19" s="109">
        <f t="shared" si="12"/>
        <v>1.21550625</v>
      </c>
      <c r="T19" s="109">
        <f t="shared" si="12"/>
        <v>1.1576250000000001</v>
      </c>
      <c r="U19" s="109">
        <f t="shared" si="12"/>
        <v>1.1025</v>
      </c>
      <c r="V19" s="109">
        <f t="shared" si="12"/>
        <v>1.05</v>
      </c>
      <c r="W19" s="109">
        <f t="shared" si="12"/>
        <v>1</v>
      </c>
      <c r="X19" s="109">
        <f t="shared" si="12"/>
        <v>0.96153846153846145</v>
      </c>
      <c r="Y19" s="109">
        <f t="shared" si="12"/>
        <v>0.92455621301775137</v>
      </c>
      <c r="Z19" s="109">
        <f t="shared" si="12"/>
        <v>0.88899635867091487</v>
      </c>
      <c r="AA19" s="109">
        <f t="shared" si="12"/>
        <v>0.85480419102972571</v>
      </c>
      <c r="AB19" s="109">
        <f t="shared" si="12"/>
        <v>0.82192710675935154</v>
      </c>
      <c r="AC19" s="109">
        <f t="shared" si="12"/>
        <v>0.79031452573014571</v>
      </c>
      <c r="AD19" s="109">
        <f t="shared" si="12"/>
        <v>0.75991781320206331</v>
      </c>
      <c r="AE19" s="109">
        <f t="shared" si="12"/>
        <v>0.73069020500198378</v>
      </c>
      <c r="AF19" s="109">
        <f t="shared" si="12"/>
        <v>0.70258673557883045</v>
      </c>
      <c r="AG19" s="109">
        <f t="shared" si="12"/>
        <v>0.67556416882579851</v>
      </c>
      <c r="AH19" s="109">
        <f t="shared" si="12"/>
        <v>0.6495809315632679</v>
      </c>
      <c r="AI19" s="109">
        <f t="shared" si="12"/>
        <v>0.62459704958006512</v>
      </c>
      <c r="AJ19" s="109">
        <f t="shared" si="12"/>
        <v>0.600574086134678</v>
      </c>
      <c r="AK19" s="109">
        <f t="shared" si="12"/>
        <v>0.57747508282180582</v>
      </c>
      <c r="AL19" s="109">
        <f t="shared" si="12"/>
        <v>0.55526450271327477</v>
      </c>
      <c r="AM19" s="109">
        <f t="shared" si="12"/>
        <v>0.53390817568584104</v>
      </c>
      <c r="AN19" s="109">
        <f t="shared" ref="AN19:AW19" si="13">IF(AN17&lt;0,1/(1+$H$14)^AN17,1/(1+$H$15)^AN17)</f>
        <v>0.51337324585177024</v>
      </c>
      <c r="AO19" s="109">
        <f t="shared" si="13"/>
        <v>0.49362812101131748</v>
      </c>
      <c r="AP19" s="109">
        <f t="shared" si="13"/>
        <v>0.47464242404934376</v>
      </c>
      <c r="AQ19" s="109">
        <f t="shared" si="13"/>
        <v>0.45638694620129205</v>
      </c>
      <c r="AR19" s="109">
        <f t="shared" si="13"/>
        <v>0.43883360211662686</v>
      </c>
      <c r="AS19" s="109">
        <f t="shared" si="13"/>
        <v>0.42195538665060278</v>
      </c>
      <c r="AT19" s="109">
        <f t="shared" si="13"/>
        <v>0.40572633331788732</v>
      </c>
      <c r="AU19" s="109">
        <f t="shared" si="13"/>
        <v>0.39012147434412242</v>
      </c>
      <c r="AV19" s="109">
        <f t="shared" si="13"/>
        <v>0.37511680225396377</v>
      </c>
      <c r="AW19" s="110">
        <f t="shared" si="13"/>
        <v>0.36068923293650368</v>
      </c>
      <c r="AY19" s="17"/>
    </row>
    <row r="20" spans="1:51" ht="19.5" thickBot="1" x14ac:dyDescent="0.35">
      <c r="A20" s="17"/>
      <c r="B20" s="45"/>
      <c r="C20" s="153"/>
      <c r="D20" s="92" t="s">
        <v>32</v>
      </c>
      <c r="E20" s="93"/>
      <c r="F20" s="94"/>
      <c r="J20" s="111">
        <f>HLOOKUP(J18,Inflation!$B$4:$Y$7,4)</f>
        <v>1.2806698295742329</v>
      </c>
      <c r="K20" s="112">
        <f>HLOOKUP(K18,Inflation!$B$4:$Y$7,4)</f>
        <v>1.2543289222078677</v>
      </c>
      <c r="L20" s="112">
        <f>HLOOKUP(L18,Inflation!$B$4:$Y$7,4)</f>
        <v>1.2334951884745329</v>
      </c>
      <c r="M20" s="112">
        <f>HLOOKUP(M18,Inflation!$B$4:$Y$7,4)</f>
        <v>1.2069424544760596</v>
      </c>
      <c r="N20" s="112">
        <f>HLOOKUP(N18,Inflation!$B$4:$Y$7,4)</f>
        <v>1.169200657259716</v>
      </c>
      <c r="O20" s="112">
        <f>HLOOKUP(O18,Inflation!$B$4:$Y$7,4)</f>
        <v>1.1644844950547442</v>
      </c>
      <c r="P20" s="112">
        <f>HLOOKUP(P18,Inflation!$B$4:$Y$7,4)</f>
        <v>1.1450979861492376</v>
      </c>
      <c r="Q20" s="112">
        <f>HLOOKUP(Q18,Inflation!$B$4:$Y$7,4)</f>
        <v>1.1059260842452701</v>
      </c>
      <c r="R20" s="112">
        <f>HLOOKUP(R18,Inflation!$B$4:$Y$7,4)</f>
        <v>1.0782159347228917</v>
      </c>
      <c r="S20" s="112">
        <f>HLOOKUP(S18,Inflation!$B$4:$Y$7,4)</f>
        <v>1.055863308482321</v>
      </c>
      <c r="T20" s="112">
        <f>HLOOKUP(T18,Inflation!$B$4:$Y$7,4)</f>
        <v>1.04057722898848</v>
      </c>
      <c r="U20" s="112">
        <f>HLOOKUP(U18,Inflation!$B$4:$Y$7,4)</f>
        <v>1.0322367559999999</v>
      </c>
      <c r="V20" s="112">
        <f>HLOOKUP(V18,Inflation!$B$4:$Y$7,4)</f>
        <v>1.0223</v>
      </c>
      <c r="W20" s="112">
        <f>HLOOKUP(W18,Inflation!$B$4:$Y$7,4)</f>
        <v>1</v>
      </c>
      <c r="X20" s="112">
        <f>HLOOKUP(X18,Inflation!$B$4:$Y$7,4)</f>
        <v>1</v>
      </c>
      <c r="Y20" s="112">
        <f>HLOOKUP(Y18,Inflation!$B$4:$Y$7,4)</f>
        <v>1</v>
      </c>
      <c r="Z20" s="112">
        <f>HLOOKUP(Z18,Inflation!$B$4:$Y$7,4)</f>
        <v>1</v>
      </c>
      <c r="AA20" s="112">
        <f>HLOOKUP(AA18,Inflation!$B$4:$Y$7,4)</f>
        <v>1</v>
      </c>
      <c r="AB20" s="112">
        <f>HLOOKUP(AB18,Inflation!$B$4:$Y$7,4)</f>
        <v>1</v>
      </c>
      <c r="AC20" s="112">
        <f>HLOOKUP(AC18,Inflation!$B$4:$Y$7,4)</f>
        <v>1</v>
      </c>
      <c r="AD20" s="112">
        <f>HLOOKUP(AD18,Inflation!$B$4:$Y$7,4)</f>
        <v>1</v>
      </c>
      <c r="AE20" s="112">
        <f>HLOOKUP(AE18,Inflation!$B$4:$Y$7,4)</f>
        <v>1</v>
      </c>
      <c r="AF20" s="112">
        <f>HLOOKUP(AF18,Inflation!$B$4:$Y$7,4)</f>
        <v>1</v>
      </c>
      <c r="AG20" s="112">
        <f>HLOOKUP(AG18,Inflation!$B$4:$Y$7,4)</f>
        <v>1</v>
      </c>
      <c r="AH20" s="112">
        <f>HLOOKUP(AH18,Inflation!$B$4:$Y$7,4)</f>
        <v>1</v>
      </c>
      <c r="AI20" s="112">
        <f>HLOOKUP(AI18,Inflation!$B$4:$Y$7,4)</f>
        <v>1</v>
      </c>
      <c r="AJ20" s="112">
        <f>HLOOKUP(AJ18,Inflation!$B$4:$Y$7,4)</f>
        <v>1</v>
      </c>
      <c r="AK20" s="112">
        <f>HLOOKUP(AK18,Inflation!$B$4:$Y$7,4)</f>
        <v>1</v>
      </c>
      <c r="AL20" s="112">
        <f>HLOOKUP(AL18,Inflation!$B$4:$Y$7,4)</f>
        <v>1</v>
      </c>
      <c r="AM20" s="112">
        <f>HLOOKUP(AM18,Inflation!$B$4:$Y$7,4)</f>
        <v>1</v>
      </c>
      <c r="AN20" s="112">
        <f>HLOOKUP(AN18,Inflation!$B$4:$Y$7,4)</f>
        <v>1</v>
      </c>
      <c r="AO20" s="112">
        <f>HLOOKUP(AO18,Inflation!$B$4:$Y$7,4)</f>
        <v>1</v>
      </c>
      <c r="AP20" s="112">
        <f>HLOOKUP(AP18,Inflation!$B$4:$Y$7,4)</f>
        <v>1</v>
      </c>
      <c r="AQ20" s="112">
        <f>HLOOKUP(AQ18,Inflation!$B$4:$Y$7,4)</f>
        <v>1</v>
      </c>
      <c r="AR20" s="112">
        <f>HLOOKUP(AR18,Inflation!$B$4:$Y$7,4)</f>
        <v>1</v>
      </c>
      <c r="AS20" s="112">
        <f>HLOOKUP(AS18,Inflation!$B$4:$Y$7,4)</f>
        <v>1</v>
      </c>
      <c r="AT20" s="112">
        <f>HLOOKUP(AT18,Inflation!$B$4:$Y$7,4)</f>
        <v>1</v>
      </c>
      <c r="AU20" s="112">
        <f>HLOOKUP(AU18,Inflation!$B$4:$Y$7,4)</f>
        <v>1</v>
      </c>
      <c r="AV20" s="112">
        <f>HLOOKUP(AV18,Inflation!$B$4:$Y$7,4)</f>
        <v>1</v>
      </c>
      <c r="AW20" s="113">
        <f>HLOOKUP(AW18,Inflation!$B$4:$Y$7,4)</f>
        <v>1</v>
      </c>
      <c r="AY20" s="17"/>
    </row>
    <row r="21" spans="1:51" ht="18.75" x14ac:dyDescent="0.3">
      <c r="A21" s="17"/>
      <c r="B21" s="45"/>
      <c r="C21" s="45"/>
      <c r="D21" s="45"/>
      <c r="G21" s="2"/>
      <c r="H21" s="2"/>
      <c r="AY21" s="17"/>
    </row>
    <row r="22" spans="1:51" ht="18.75" x14ac:dyDescent="0.3">
      <c r="A22" s="17"/>
      <c r="B22" s="46"/>
      <c r="C22" s="46"/>
      <c r="D22" s="46"/>
      <c r="E22" s="17"/>
      <c r="F22" s="17"/>
      <c r="G22" s="47"/>
      <c r="H22" s="4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ht="18.75" x14ac:dyDescent="0.3">
      <c r="A23" s="1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Y23" s="17"/>
    </row>
    <row r="24" spans="1:51" ht="18.75" x14ac:dyDescent="0.3">
      <c r="A24" s="17"/>
      <c r="B24" s="45"/>
      <c r="D24" s="50"/>
      <c r="E24" s="51"/>
      <c r="F24" s="51"/>
      <c r="G24" s="52"/>
      <c r="H24" s="52"/>
      <c r="I24" s="51"/>
      <c r="J24" s="51"/>
      <c r="K24" s="51"/>
      <c r="L24" s="51"/>
      <c r="M24" s="51"/>
      <c r="N24" s="51"/>
      <c r="O24" s="51"/>
      <c r="P24" s="51"/>
      <c r="Q24" s="51"/>
      <c r="AY24" s="17"/>
    </row>
    <row r="25" spans="1:51" ht="18.95" customHeight="1" x14ac:dyDescent="0.3">
      <c r="A25" s="17"/>
      <c r="B25" s="3"/>
      <c r="C25" s="179" t="s">
        <v>26</v>
      </c>
      <c r="D25" s="4" t="s">
        <v>0</v>
      </c>
      <c r="AY25" s="17"/>
    </row>
    <row r="26" spans="1:51" ht="18.75" x14ac:dyDescent="0.3">
      <c r="A26" s="17"/>
      <c r="B26" s="3"/>
      <c r="C26" s="179"/>
      <c r="D26" s="53" t="s">
        <v>28</v>
      </c>
      <c r="G26" s="5"/>
      <c r="H26" s="5"/>
      <c r="J26" s="54"/>
      <c r="AY26" s="17"/>
    </row>
    <row r="27" spans="1:51" ht="18.75" x14ac:dyDescent="0.3">
      <c r="A27" s="17"/>
      <c r="B27" s="3"/>
      <c r="C27" s="179"/>
      <c r="D27" s="54"/>
      <c r="G27" s="5"/>
      <c r="H27" s="5"/>
      <c r="AY27" s="17"/>
    </row>
    <row r="28" spans="1:51" ht="18.75" x14ac:dyDescent="0.3">
      <c r="A28" s="17"/>
      <c r="B28" s="3"/>
      <c r="C28" s="179"/>
      <c r="D28" s="54"/>
      <c r="G28" s="5"/>
      <c r="H28" s="5" t="s">
        <v>1</v>
      </c>
      <c r="I28" s="5" t="s">
        <v>1</v>
      </c>
      <c r="AY28" s="17"/>
    </row>
    <row r="29" spans="1:51" ht="19.5" thickBot="1" x14ac:dyDescent="0.35">
      <c r="A29" s="17"/>
      <c r="C29" s="179"/>
      <c r="D29" s="4"/>
      <c r="G29" s="6"/>
      <c r="H29" s="67" t="s">
        <v>22</v>
      </c>
      <c r="I29" s="67" t="s">
        <v>23</v>
      </c>
      <c r="J29" s="78">
        <f>+H7</f>
        <v>2005</v>
      </c>
      <c r="K29" s="79">
        <f t="shared" ref="K29:T29" si="14">+J29+1</f>
        <v>2006</v>
      </c>
      <c r="L29" s="79">
        <f t="shared" si="14"/>
        <v>2007</v>
      </c>
      <c r="M29" s="79">
        <f t="shared" si="14"/>
        <v>2008</v>
      </c>
      <c r="N29" s="79">
        <f t="shared" si="14"/>
        <v>2009</v>
      </c>
      <c r="O29" s="79">
        <f t="shared" si="14"/>
        <v>2010</v>
      </c>
      <c r="P29" s="79">
        <f t="shared" si="14"/>
        <v>2011</v>
      </c>
      <c r="Q29" s="79">
        <f t="shared" si="14"/>
        <v>2012</v>
      </c>
      <c r="R29" s="79">
        <f t="shared" si="14"/>
        <v>2013</v>
      </c>
      <c r="S29" s="79">
        <f t="shared" si="14"/>
        <v>2014</v>
      </c>
      <c r="T29" s="79">
        <f t="shared" si="14"/>
        <v>2015</v>
      </c>
      <c r="U29" s="79">
        <f t="shared" ref="U29" si="15">+T29+1</f>
        <v>2016</v>
      </c>
      <c r="V29" s="79">
        <f t="shared" ref="V29" si="16">+U29+1</f>
        <v>2017</v>
      </c>
      <c r="W29" s="79">
        <f t="shared" ref="W29" si="17">+V29+1</f>
        <v>2018</v>
      </c>
      <c r="X29" s="79">
        <f t="shared" ref="X29" si="18">+W29+1</f>
        <v>2019</v>
      </c>
      <c r="Y29" s="79">
        <f t="shared" ref="Y29" si="19">+X29+1</f>
        <v>2020</v>
      </c>
      <c r="Z29" s="79">
        <f t="shared" ref="Z29" si="20">+Y29+1</f>
        <v>2021</v>
      </c>
      <c r="AA29" s="79">
        <f t="shared" ref="AA29" si="21">+Z29+1</f>
        <v>2022</v>
      </c>
      <c r="AB29" s="79">
        <f t="shared" ref="AB29" si="22">+AA29+1</f>
        <v>2023</v>
      </c>
      <c r="AC29" s="79">
        <f t="shared" ref="AC29" si="23">+AB29+1</f>
        <v>2024</v>
      </c>
      <c r="AD29" s="79">
        <f t="shared" ref="AD29" si="24">+AC29+1</f>
        <v>2025</v>
      </c>
      <c r="AE29" s="79">
        <f t="shared" ref="AE29" si="25">+AD29+1</f>
        <v>2026</v>
      </c>
      <c r="AF29" s="79">
        <f t="shared" ref="AF29" si="26">+AE29+1</f>
        <v>2027</v>
      </c>
      <c r="AG29" s="79">
        <f t="shared" ref="AG29" si="27">+AF29+1</f>
        <v>2028</v>
      </c>
      <c r="AH29" s="79">
        <f>+AG29+1</f>
        <v>2029</v>
      </c>
      <c r="AI29" s="79">
        <f t="shared" ref="AI29" si="28">+AH29+1</f>
        <v>2030</v>
      </c>
      <c r="AJ29" s="79">
        <f>+AI29+1</f>
        <v>2031</v>
      </c>
      <c r="AK29" s="79">
        <f t="shared" ref="AK29:AL29" si="29">+AJ29+1</f>
        <v>2032</v>
      </c>
      <c r="AL29" s="79">
        <f t="shared" si="29"/>
        <v>2033</v>
      </c>
      <c r="AM29" s="79">
        <f t="shared" ref="AM29" si="30">+AL29+1</f>
        <v>2034</v>
      </c>
      <c r="AN29" s="79">
        <f t="shared" ref="AN29" si="31">+AM29+1</f>
        <v>2035</v>
      </c>
      <c r="AO29" s="79">
        <f t="shared" ref="AO29" si="32">+AN29+1</f>
        <v>2036</v>
      </c>
      <c r="AP29" s="79">
        <f t="shared" ref="AP29" si="33">+AO29+1</f>
        <v>2037</v>
      </c>
      <c r="AQ29" s="79">
        <f t="shared" ref="AQ29" si="34">+AP29+1</f>
        <v>2038</v>
      </c>
      <c r="AR29" s="79">
        <f t="shared" ref="AR29" si="35">+AQ29+1</f>
        <v>2039</v>
      </c>
      <c r="AS29" s="79">
        <f t="shared" ref="AS29" si="36">+AR29+1</f>
        <v>2040</v>
      </c>
      <c r="AT29" s="79">
        <f t="shared" ref="AT29" si="37">+AS29+1</f>
        <v>2041</v>
      </c>
      <c r="AU29" s="79">
        <f t="shared" ref="AU29" si="38">+AT29+1</f>
        <v>2042</v>
      </c>
      <c r="AV29" s="79">
        <f t="shared" ref="AV29" si="39">+AU29+1</f>
        <v>2043</v>
      </c>
      <c r="AW29" s="79">
        <f t="shared" ref="AW29" si="40">+AV29+1</f>
        <v>2044</v>
      </c>
      <c r="AY29" s="17"/>
    </row>
    <row r="30" spans="1:51" x14ac:dyDescent="0.25">
      <c r="A30" s="17"/>
      <c r="C30" s="179"/>
      <c r="D30" s="169"/>
      <c r="E30" s="170"/>
      <c r="F30" s="171"/>
      <c r="G30" s="7"/>
      <c r="H30" s="138">
        <f>SUMPRODUCT(J30:AW30,$J$20:$AW$20)</f>
        <v>0</v>
      </c>
      <c r="I30" s="139">
        <f>SUMPRODUCT(J30:AW30,$J$19:$AW$19,$J$20:$AW$20)</f>
        <v>0</v>
      </c>
      <c r="J30" s="140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2"/>
      <c r="AY30" s="17"/>
    </row>
    <row r="31" spans="1:51" x14ac:dyDescent="0.25">
      <c r="A31" s="17"/>
      <c r="C31" s="179"/>
      <c r="D31" s="172"/>
      <c r="E31" s="173"/>
      <c r="F31" s="174"/>
      <c r="G31" s="7"/>
      <c r="H31" s="122">
        <f>SUMPRODUCT(J31:AW31,$J$20:$AW$20)</f>
        <v>0</v>
      </c>
      <c r="I31" s="123">
        <f t="shared" ref="I31:I35" si="41">SUMPRODUCT(J31:AW31,$J$19:$AW$19,$J$20:$AW$20)</f>
        <v>0</v>
      </c>
      <c r="J31" s="23"/>
      <c r="K31" s="129"/>
      <c r="L31" s="130"/>
      <c r="M31" s="25"/>
      <c r="N31" s="25"/>
      <c r="O31" s="130"/>
      <c r="P31" s="130"/>
      <c r="Q31" s="130"/>
      <c r="R31" s="130"/>
      <c r="S31" s="130"/>
      <c r="T31" s="130"/>
      <c r="U31" s="130"/>
      <c r="V31" s="130"/>
      <c r="W31" s="130"/>
      <c r="X31" s="129"/>
      <c r="Y31" s="130"/>
      <c r="Z31" s="130"/>
      <c r="AA31" s="130"/>
      <c r="AB31" s="130"/>
      <c r="AC31" s="130"/>
      <c r="AD31" s="130"/>
      <c r="AE31" s="130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2"/>
      <c r="AY31" s="17"/>
    </row>
    <row r="32" spans="1:51" x14ac:dyDescent="0.25">
      <c r="A32" s="17"/>
      <c r="C32" s="179"/>
      <c r="D32" s="172"/>
      <c r="E32" s="173"/>
      <c r="F32" s="174"/>
      <c r="G32" s="7"/>
      <c r="H32" s="122">
        <f t="shared" ref="H31:H35" si="42">SUMPRODUCT(J32:AW32,$J$20:$AW$20)</f>
        <v>0</v>
      </c>
      <c r="I32" s="123">
        <f t="shared" si="41"/>
        <v>0</v>
      </c>
      <c r="J32" s="23"/>
      <c r="K32" s="129"/>
      <c r="L32" s="129"/>
      <c r="M32" s="25"/>
      <c r="N32" s="25"/>
      <c r="O32" s="130"/>
      <c r="P32" s="130"/>
      <c r="Q32" s="130"/>
      <c r="R32" s="130"/>
      <c r="S32" s="130"/>
      <c r="T32" s="130"/>
      <c r="U32" s="130"/>
      <c r="V32" s="130"/>
      <c r="W32" s="130"/>
      <c r="X32" s="129"/>
      <c r="Y32" s="130"/>
      <c r="Z32" s="130"/>
      <c r="AA32" s="130"/>
      <c r="AB32" s="130"/>
      <c r="AC32" s="130"/>
      <c r="AD32" s="130"/>
      <c r="AE32" s="130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6"/>
      <c r="AY32" s="17"/>
    </row>
    <row r="33" spans="1:51" x14ac:dyDescent="0.25">
      <c r="A33" s="17"/>
      <c r="C33" s="179"/>
      <c r="D33" s="172"/>
      <c r="E33" s="173"/>
      <c r="F33" s="174"/>
      <c r="G33" s="8"/>
      <c r="H33" s="122">
        <f t="shared" si="42"/>
        <v>0</v>
      </c>
      <c r="I33" s="123">
        <f t="shared" si="41"/>
        <v>0</v>
      </c>
      <c r="J33" s="23"/>
      <c r="K33" s="129"/>
      <c r="L33" s="129"/>
      <c r="M33" s="130"/>
      <c r="N33" s="130"/>
      <c r="O33" s="25"/>
      <c r="P33" s="25"/>
      <c r="Q33" s="130"/>
      <c r="R33" s="25"/>
      <c r="S33" s="130"/>
      <c r="T33" s="130"/>
      <c r="U33" s="130"/>
      <c r="V33" s="130"/>
      <c r="W33" s="130"/>
      <c r="X33" s="129"/>
      <c r="Y33" s="130"/>
      <c r="Z33" s="130"/>
      <c r="AA33" s="130"/>
      <c r="AB33" s="130"/>
      <c r="AC33" s="130"/>
      <c r="AD33" s="130"/>
      <c r="AE33" s="130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6"/>
      <c r="AY33" s="17"/>
    </row>
    <row r="34" spans="1:51" x14ac:dyDescent="0.25">
      <c r="A34" s="17"/>
      <c r="C34" s="179"/>
      <c r="D34" s="172"/>
      <c r="E34" s="173"/>
      <c r="F34" s="174"/>
      <c r="G34" s="7"/>
      <c r="H34" s="122">
        <f t="shared" si="42"/>
        <v>0</v>
      </c>
      <c r="I34" s="123">
        <f t="shared" si="41"/>
        <v>0</v>
      </c>
      <c r="J34" s="23"/>
      <c r="K34" s="129"/>
      <c r="L34" s="129"/>
      <c r="M34" s="129"/>
      <c r="N34" s="129"/>
      <c r="O34" s="25"/>
      <c r="P34" s="25"/>
      <c r="Q34" s="25"/>
      <c r="R34" s="130"/>
      <c r="S34" s="130"/>
      <c r="T34" s="130"/>
      <c r="U34" s="130"/>
      <c r="V34" s="130"/>
      <c r="W34" s="130"/>
      <c r="X34" s="129"/>
      <c r="Y34" s="130"/>
      <c r="Z34" s="130"/>
      <c r="AA34" s="130"/>
      <c r="AB34" s="130"/>
      <c r="AC34" s="130"/>
      <c r="AD34" s="130"/>
      <c r="AE34" s="130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6"/>
      <c r="AY34" s="17"/>
    </row>
    <row r="35" spans="1:51" x14ac:dyDescent="0.25">
      <c r="A35" s="17"/>
      <c r="C35" s="179"/>
      <c r="D35" s="172"/>
      <c r="E35" s="173"/>
      <c r="F35" s="174"/>
      <c r="G35" s="7"/>
      <c r="H35" s="122">
        <f t="shared" si="42"/>
        <v>0</v>
      </c>
      <c r="I35" s="123">
        <f t="shared" si="41"/>
        <v>0</v>
      </c>
      <c r="J35" s="23"/>
      <c r="K35" s="129"/>
      <c r="L35" s="129"/>
      <c r="M35" s="129"/>
      <c r="N35" s="129"/>
      <c r="O35" s="130"/>
      <c r="P35" s="130"/>
      <c r="Q35" s="130"/>
      <c r="R35" s="130"/>
      <c r="S35" s="130"/>
      <c r="T35" s="130"/>
      <c r="U35" s="130"/>
      <c r="V35" s="130"/>
      <c r="W35" s="130"/>
      <c r="X35" s="129"/>
      <c r="Y35" s="130"/>
      <c r="Z35" s="130"/>
      <c r="AA35" s="130"/>
      <c r="AB35" s="130"/>
      <c r="AC35" s="130"/>
      <c r="AD35" s="130"/>
      <c r="AE35" s="130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6"/>
      <c r="AY35" s="17"/>
    </row>
    <row r="36" spans="1:51" x14ac:dyDescent="0.25">
      <c r="A36" s="17"/>
      <c r="C36" s="179"/>
      <c r="D36" s="172"/>
      <c r="E36" s="173"/>
      <c r="F36" s="174"/>
      <c r="G36" s="7"/>
      <c r="H36" s="122">
        <f t="shared" ref="H36:H39" si="43">SUMPRODUCT(J36:AW36,$J$20:$AW$20)</f>
        <v>0</v>
      </c>
      <c r="I36" s="123">
        <f t="shared" ref="I36:I39" si="44">SUMPRODUCT(J36:AW36,$J$19:$AW$19,$J$20:$AW$20)</f>
        <v>0</v>
      </c>
      <c r="J36" s="23"/>
      <c r="K36" s="129"/>
      <c r="L36" s="24"/>
      <c r="M36" s="24"/>
      <c r="N36" s="24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6"/>
      <c r="AY36" s="17"/>
    </row>
    <row r="37" spans="1:51" x14ac:dyDescent="0.25">
      <c r="A37" s="17"/>
      <c r="C37" s="179"/>
      <c r="D37" s="172"/>
      <c r="E37" s="173"/>
      <c r="F37" s="174"/>
      <c r="G37" s="7"/>
      <c r="H37" s="122">
        <f t="shared" si="43"/>
        <v>0</v>
      </c>
      <c r="I37" s="123">
        <f t="shared" si="44"/>
        <v>0</v>
      </c>
      <c r="J37" s="141"/>
      <c r="K37" s="126"/>
      <c r="L37" s="126"/>
      <c r="M37" s="126"/>
      <c r="N37" s="126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6"/>
      <c r="AY37" s="17"/>
    </row>
    <row r="38" spans="1:51" x14ac:dyDescent="0.25">
      <c r="A38" s="17"/>
      <c r="C38" s="179"/>
      <c r="D38" s="172"/>
      <c r="E38" s="173"/>
      <c r="F38" s="174"/>
      <c r="G38" s="7"/>
      <c r="H38" s="122">
        <f t="shared" si="43"/>
        <v>0</v>
      </c>
      <c r="I38" s="123">
        <f t="shared" si="44"/>
        <v>0</v>
      </c>
      <c r="J38" s="141"/>
      <c r="K38" s="126"/>
      <c r="L38" s="126"/>
      <c r="M38" s="126"/>
      <c r="N38" s="126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6"/>
      <c r="AY38" s="17"/>
    </row>
    <row r="39" spans="1:51" x14ac:dyDescent="0.25">
      <c r="A39" s="17"/>
      <c r="C39" s="179"/>
      <c r="D39" s="172"/>
      <c r="E39" s="173"/>
      <c r="F39" s="174"/>
      <c r="G39" s="7"/>
      <c r="H39" s="122">
        <f t="shared" si="43"/>
        <v>0</v>
      </c>
      <c r="I39" s="123">
        <f t="shared" si="44"/>
        <v>0</v>
      </c>
      <c r="J39" s="141"/>
      <c r="K39" s="126"/>
      <c r="L39" s="126"/>
      <c r="M39" s="126"/>
      <c r="N39" s="126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6"/>
      <c r="AY39" s="17"/>
    </row>
    <row r="40" spans="1:51" ht="16.5" thickBot="1" x14ac:dyDescent="0.3">
      <c r="A40" s="17"/>
      <c r="C40" s="179"/>
      <c r="D40" s="186"/>
      <c r="E40" s="187"/>
      <c r="F40" s="188"/>
      <c r="G40" s="7"/>
      <c r="H40" s="124">
        <f>SUMPRODUCT(J40:AW40,$J$20:$AW$20)</f>
        <v>0</v>
      </c>
      <c r="I40" s="125">
        <f>SUMPRODUCT(J40:AW40,$J$19:$AW$19,$J$20:$AW$20)</f>
        <v>0</v>
      </c>
      <c r="J40" s="142"/>
      <c r="K40" s="143"/>
      <c r="L40" s="143"/>
      <c r="M40" s="143"/>
      <c r="N40" s="143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8"/>
      <c r="AY40" s="17"/>
    </row>
    <row r="41" spans="1:51" ht="14.1" customHeight="1" thickBot="1" x14ac:dyDescent="0.3">
      <c r="A41" s="17"/>
      <c r="C41" s="179"/>
      <c r="D41" s="49"/>
      <c r="G41" s="9"/>
      <c r="H41" s="9"/>
      <c r="I41" s="13"/>
      <c r="J41" s="1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Y41" s="17"/>
    </row>
    <row r="42" spans="1:51" ht="16.5" thickBot="1" x14ac:dyDescent="0.3">
      <c r="A42" s="17"/>
      <c r="C42" s="179"/>
      <c r="G42" s="11"/>
      <c r="H42" s="43">
        <f>SUM(H30:H40)</f>
        <v>0</v>
      </c>
      <c r="I42" s="43">
        <f>SUM(I30:I40)</f>
        <v>0</v>
      </c>
      <c r="J42" s="117">
        <f t="shared" ref="H42:AW42" si="45">SUM(J30:J40)</f>
        <v>0</v>
      </c>
      <c r="K42" s="118">
        <f t="shared" si="45"/>
        <v>0</v>
      </c>
      <c r="L42" s="118">
        <f t="shared" si="45"/>
        <v>0</v>
      </c>
      <c r="M42" s="118">
        <f t="shared" si="45"/>
        <v>0</v>
      </c>
      <c r="N42" s="118">
        <f t="shared" si="45"/>
        <v>0</v>
      </c>
      <c r="O42" s="119">
        <f t="shared" si="45"/>
        <v>0</v>
      </c>
      <c r="P42" s="119">
        <f t="shared" si="45"/>
        <v>0</v>
      </c>
      <c r="Q42" s="119">
        <f t="shared" si="45"/>
        <v>0</v>
      </c>
      <c r="R42" s="119">
        <f t="shared" si="45"/>
        <v>0</v>
      </c>
      <c r="S42" s="119">
        <f t="shared" si="45"/>
        <v>0</v>
      </c>
      <c r="T42" s="119">
        <f t="shared" si="45"/>
        <v>0</v>
      </c>
      <c r="U42" s="119">
        <f t="shared" si="45"/>
        <v>0</v>
      </c>
      <c r="V42" s="119">
        <f t="shared" si="45"/>
        <v>0</v>
      </c>
      <c r="W42" s="119">
        <f t="shared" si="45"/>
        <v>0</v>
      </c>
      <c r="X42" s="119">
        <f t="shared" si="45"/>
        <v>0</v>
      </c>
      <c r="Y42" s="119">
        <f t="shared" si="45"/>
        <v>0</v>
      </c>
      <c r="Z42" s="119">
        <f t="shared" si="45"/>
        <v>0</v>
      </c>
      <c r="AA42" s="119">
        <f t="shared" si="45"/>
        <v>0</v>
      </c>
      <c r="AB42" s="119">
        <f t="shared" si="45"/>
        <v>0</v>
      </c>
      <c r="AC42" s="119">
        <f t="shared" si="45"/>
        <v>0</v>
      </c>
      <c r="AD42" s="119">
        <f t="shared" si="45"/>
        <v>0</v>
      </c>
      <c r="AE42" s="119">
        <f t="shared" si="45"/>
        <v>0</v>
      </c>
      <c r="AF42" s="119">
        <f t="shared" si="45"/>
        <v>0</v>
      </c>
      <c r="AG42" s="119">
        <f t="shared" si="45"/>
        <v>0</v>
      </c>
      <c r="AH42" s="119">
        <f t="shared" si="45"/>
        <v>0</v>
      </c>
      <c r="AI42" s="119">
        <f t="shared" si="45"/>
        <v>0</v>
      </c>
      <c r="AJ42" s="119">
        <f t="shared" si="45"/>
        <v>0</v>
      </c>
      <c r="AK42" s="119">
        <f t="shared" si="45"/>
        <v>0</v>
      </c>
      <c r="AL42" s="119">
        <f t="shared" si="45"/>
        <v>0</v>
      </c>
      <c r="AM42" s="119">
        <f t="shared" si="45"/>
        <v>0</v>
      </c>
      <c r="AN42" s="119">
        <f t="shared" si="45"/>
        <v>0</v>
      </c>
      <c r="AO42" s="119">
        <f t="shared" si="45"/>
        <v>0</v>
      </c>
      <c r="AP42" s="119">
        <f t="shared" si="45"/>
        <v>0</v>
      </c>
      <c r="AQ42" s="119">
        <f t="shared" si="45"/>
        <v>0</v>
      </c>
      <c r="AR42" s="119">
        <f t="shared" si="45"/>
        <v>0</v>
      </c>
      <c r="AS42" s="119">
        <f t="shared" si="45"/>
        <v>0</v>
      </c>
      <c r="AT42" s="119">
        <f t="shared" si="45"/>
        <v>0</v>
      </c>
      <c r="AU42" s="119">
        <f t="shared" si="45"/>
        <v>0</v>
      </c>
      <c r="AV42" s="119">
        <f t="shared" si="45"/>
        <v>0</v>
      </c>
      <c r="AW42" s="120">
        <f t="shared" si="45"/>
        <v>0</v>
      </c>
      <c r="AY42" s="17"/>
    </row>
    <row r="43" spans="1:51" x14ac:dyDescent="0.25">
      <c r="A43" s="17"/>
      <c r="C43" s="179"/>
      <c r="AY43" s="17"/>
    </row>
    <row r="44" spans="1:51" ht="18.75" x14ac:dyDescent="0.3">
      <c r="A44" s="17"/>
      <c r="C44" s="179"/>
      <c r="D44" s="4" t="s">
        <v>2</v>
      </c>
      <c r="F44" s="53" t="s">
        <v>8</v>
      </c>
      <c r="AY44" s="17"/>
    </row>
    <row r="45" spans="1:51" x14ac:dyDescent="0.25">
      <c r="A45" s="17"/>
      <c r="C45" s="179"/>
      <c r="G45" s="5"/>
      <c r="H45" s="5" t="s">
        <v>1</v>
      </c>
      <c r="I45" s="5" t="s">
        <v>1</v>
      </c>
      <c r="AY45" s="17"/>
    </row>
    <row r="46" spans="1:51" ht="16.5" thickBot="1" x14ac:dyDescent="0.3">
      <c r="A46" s="17"/>
      <c r="C46" s="179"/>
      <c r="G46" s="6"/>
      <c r="H46" s="67" t="s">
        <v>22</v>
      </c>
      <c r="I46" s="67" t="s">
        <v>23</v>
      </c>
      <c r="J46" s="16">
        <f t="shared" ref="J46:AW46" si="46">J29</f>
        <v>2005</v>
      </c>
      <c r="K46" s="16">
        <f t="shared" si="46"/>
        <v>2006</v>
      </c>
      <c r="L46" s="16">
        <f t="shared" si="46"/>
        <v>2007</v>
      </c>
      <c r="M46" s="16">
        <f t="shared" si="46"/>
        <v>2008</v>
      </c>
      <c r="N46" s="16">
        <f t="shared" si="46"/>
        <v>2009</v>
      </c>
      <c r="O46" s="16">
        <f t="shared" si="46"/>
        <v>2010</v>
      </c>
      <c r="P46" s="16">
        <f t="shared" si="46"/>
        <v>2011</v>
      </c>
      <c r="Q46" s="16">
        <f t="shared" si="46"/>
        <v>2012</v>
      </c>
      <c r="R46" s="16">
        <f t="shared" si="46"/>
        <v>2013</v>
      </c>
      <c r="S46" s="16">
        <f t="shared" si="46"/>
        <v>2014</v>
      </c>
      <c r="T46" s="16">
        <f t="shared" si="46"/>
        <v>2015</v>
      </c>
      <c r="U46" s="16">
        <f t="shared" si="46"/>
        <v>2016</v>
      </c>
      <c r="V46" s="16">
        <f t="shared" si="46"/>
        <v>2017</v>
      </c>
      <c r="W46" s="16">
        <f t="shared" si="46"/>
        <v>2018</v>
      </c>
      <c r="X46" s="16">
        <f t="shared" si="46"/>
        <v>2019</v>
      </c>
      <c r="Y46" s="16">
        <f t="shared" si="46"/>
        <v>2020</v>
      </c>
      <c r="Z46" s="16">
        <f t="shared" si="46"/>
        <v>2021</v>
      </c>
      <c r="AA46" s="16">
        <f t="shared" si="46"/>
        <v>2022</v>
      </c>
      <c r="AB46" s="16">
        <f t="shared" si="46"/>
        <v>2023</v>
      </c>
      <c r="AC46" s="16">
        <f t="shared" si="46"/>
        <v>2024</v>
      </c>
      <c r="AD46" s="16">
        <f t="shared" si="46"/>
        <v>2025</v>
      </c>
      <c r="AE46" s="16">
        <f t="shared" si="46"/>
        <v>2026</v>
      </c>
      <c r="AF46" s="16">
        <f t="shared" si="46"/>
        <v>2027</v>
      </c>
      <c r="AG46" s="16">
        <f t="shared" si="46"/>
        <v>2028</v>
      </c>
      <c r="AH46" s="16">
        <f t="shared" si="46"/>
        <v>2029</v>
      </c>
      <c r="AI46" s="16">
        <f t="shared" si="46"/>
        <v>2030</v>
      </c>
      <c r="AJ46" s="16">
        <f t="shared" si="46"/>
        <v>2031</v>
      </c>
      <c r="AK46" s="16">
        <f t="shared" si="46"/>
        <v>2032</v>
      </c>
      <c r="AL46" s="16">
        <f t="shared" si="46"/>
        <v>2033</v>
      </c>
      <c r="AM46" s="16">
        <f t="shared" si="46"/>
        <v>2034</v>
      </c>
      <c r="AN46" s="16">
        <f t="shared" si="46"/>
        <v>2035</v>
      </c>
      <c r="AO46" s="16">
        <f t="shared" si="46"/>
        <v>2036</v>
      </c>
      <c r="AP46" s="16">
        <f t="shared" si="46"/>
        <v>2037</v>
      </c>
      <c r="AQ46" s="16">
        <f t="shared" si="46"/>
        <v>2038</v>
      </c>
      <c r="AR46" s="16">
        <f t="shared" si="46"/>
        <v>2039</v>
      </c>
      <c r="AS46" s="16">
        <f t="shared" si="46"/>
        <v>2040</v>
      </c>
      <c r="AT46" s="16">
        <f t="shared" si="46"/>
        <v>2041</v>
      </c>
      <c r="AU46" s="16">
        <f t="shared" si="46"/>
        <v>2042</v>
      </c>
      <c r="AV46" s="16">
        <f t="shared" si="46"/>
        <v>2043</v>
      </c>
      <c r="AW46" s="16">
        <f t="shared" si="46"/>
        <v>2044</v>
      </c>
      <c r="AY46" s="17"/>
    </row>
    <row r="47" spans="1:51" ht="16.5" thickBot="1" x14ac:dyDescent="0.3">
      <c r="A47" s="17"/>
      <c r="C47" s="179"/>
      <c r="D47" s="166" t="s">
        <v>2</v>
      </c>
      <c r="E47" s="167"/>
      <c r="F47" s="168"/>
      <c r="G47" s="7"/>
      <c r="H47" s="149">
        <f>SUMPRODUCT(J47:AW47,$J$20:$AW$20)</f>
        <v>0</v>
      </c>
      <c r="I47" s="150">
        <f>SUMPRODUCT(J47:AW47,$J$19:$AW$19,$J$20:$AW$20)</f>
        <v>0</v>
      </c>
      <c r="J47" s="131"/>
      <c r="K47" s="132"/>
      <c r="L47" s="132"/>
      <c r="M47" s="132"/>
      <c r="N47" s="132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29"/>
      <c r="AT47" s="29"/>
      <c r="AU47" s="29"/>
      <c r="AV47" s="29"/>
      <c r="AW47" s="80"/>
      <c r="AY47" s="17"/>
    </row>
    <row r="48" spans="1:51" x14ac:dyDescent="0.25">
      <c r="A48" s="17"/>
      <c r="C48" s="179"/>
      <c r="AY48" s="17"/>
    </row>
    <row r="49" spans="1:51" ht="18.75" x14ac:dyDescent="0.3">
      <c r="A49" s="17"/>
      <c r="C49" s="179"/>
      <c r="D49" s="4" t="s">
        <v>3</v>
      </c>
      <c r="F49" s="55" t="s">
        <v>29</v>
      </c>
      <c r="AY49" s="17"/>
    </row>
    <row r="50" spans="1:51" x14ac:dyDescent="0.25">
      <c r="A50" s="17"/>
      <c r="C50" s="179"/>
      <c r="G50" s="5"/>
      <c r="H50" s="5" t="s">
        <v>1</v>
      </c>
      <c r="I50" s="5" t="s">
        <v>1</v>
      </c>
      <c r="AY50" s="17"/>
    </row>
    <row r="51" spans="1:51" ht="16.5" thickBot="1" x14ac:dyDescent="0.3">
      <c r="A51" s="17"/>
      <c r="C51" s="179"/>
      <c r="G51" s="6"/>
      <c r="H51" s="66" t="s">
        <v>22</v>
      </c>
      <c r="I51" s="67" t="s">
        <v>23</v>
      </c>
      <c r="J51" s="16">
        <f>J46</f>
        <v>2005</v>
      </c>
      <c r="K51" s="16">
        <f t="shared" ref="K51:AW51" si="47">K46</f>
        <v>2006</v>
      </c>
      <c r="L51" s="16">
        <f t="shared" si="47"/>
        <v>2007</v>
      </c>
      <c r="M51" s="16">
        <f t="shared" si="47"/>
        <v>2008</v>
      </c>
      <c r="N51" s="16">
        <f t="shared" si="47"/>
        <v>2009</v>
      </c>
      <c r="O51" s="16">
        <f t="shared" si="47"/>
        <v>2010</v>
      </c>
      <c r="P51" s="16">
        <f t="shared" si="47"/>
        <v>2011</v>
      </c>
      <c r="Q51" s="16">
        <f t="shared" si="47"/>
        <v>2012</v>
      </c>
      <c r="R51" s="16">
        <f t="shared" si="47"/>
        <v>2013</v>
      </c>
      <c r="S51" s="16">
        <f t="shared" si="47"/>
        <v>2014</v>
      </c>
      <c r="T51" s="16">
        <f t="shared" si="47"/>
        <v>2015</v>
      </c>
      <c r="U51" s="16">
        <f t="shared" si="47"/>
        <v>2016</v>
      </c>
      <c r="V51" s="16">
        <f t="shared" si="47"/>
        <v>2017</v>
      </c>
      <c r="W51" s="16">
        <f t="shared" si="47"/>
        <v>2018</v>
      </c>
      <c r="X51" s="16">
        <f t="shared" si="47"/>
        <v>2019</v>
      </c>
      <c r="Y51" s="16">
        <f t="shared" si="47"/>
        <v>2020</v>
      </c>
      <c r="Z51" s="16">
        <f t="shared" si="47"/>
        <v>2021</v>
      </c>
      <c r="AA51" s="16">
        <f t="shared" si="47"/>
        <v>2022</v>
      </c>
      <c r="AB51" s="16">
        <f t="shared" si="47"/>
        <v>2023</v>
      </c>
      <c r="AC51" s="16">
        <f t="shared" si="47"/>
        <v>2024</v>
      </c>
      <c r="AD51" s="16">
        <f t="shared" si="47"/>
        <v>2025</v>
      </c>
      <c r="AE51" s="16">
        <f t="shared" si="47"/>
        <v>2026</v>
      </c>
      <c r="AF51" s="16">
        <f t="shared" si="47"/>
        <v>2027</v>
      </c>
      <c r="AG51" s="16">
        <f t="shared" si="47"/>
        <v>2028</v>
      </c>
      <c r="AH51" s="16">
        <f t="shared" si="47"/>
        <v>2029</v>
      </c>
      <c r="AI51" s="16">
        <f t="shared" si="47"/>
        <v>2030</v>
      </c>
      <c r="AJ51" s="16">
        <f t="shared" si="47"/>
        <v>2031</v>
      </c>
      <c r="AK51" s="16">
        <f t="shared" si="47"/>
        <v>2032</v>
      </c>
      <c r="AL51" s="16">
        <f t="shared" si="47"/>
        <v>2033</v>
      </c>
      <c r="AM51" s="16">
        <f t="shared" si="47"/>
        <v>2034</v>
      </c>
      <c r="AN51" s="16">
        <f t="shared" si="47"/>
        <v>2035</v>
      </c>
      <c r="AO51" s="16">
        <f t="shared" si="47"/>
        <v>2036</v>
      </c>
      <c r="AP51" s="16">
        <f t="shared" si="47"/>
        <v>2037</v>
      </c>
      <c r="AQ51" s="16">
        <f t="shared" si="47"/>
        <v>2038</v>
      </c>
      <c r="AR51" s="16">
        <f t="shared" si="47"/>
        <v>2039</v>
      </c>
      <c r="AS51" s="16">
        <f t="shared" si="47"/>
        <v>2040</v>
      </c>
      <c r="AT51" s="16">
        <f t="shared" si="47"/>
        <v>2041</v>
      </c>
      <c r="AU51" s="16">
        <f t="shared" si="47"/>
        <v>2042</v>
      </c>
      <c r="AV51" s="16">
        <f t="shared" si="47"/>
        <v>2043</v>
      </c>
      <c r="AW51" s="16">
        <f t="shared" si="47"/>
        <v>2044</v>
      </c>
      <c r="AY51" s="17"/>
    </row>
    <row r="52" spans="1:51" ht="16.5" thickBot="1" x14ac:dyDescent="0.3">
      <c r="A52" s="17"/>
      <c r="C52" s="179"/>
      <c r="D52" s="166" t="s">
        <v>3</v>
      </c>
      <c r="E52" s="167"/>
      <c r="F52" s="168"/>
      <c r="G52" s="7"/>
      <c r="H52" s="43">
        <f>SUMPRODUCT(J52:AW52,$J$20:$AW$20)</f>
        <v>0</v>
      </c>
      <c r="I52" s="43">
        <f>SUMPRODUCT(J52:AW52,$J$19:$AW$19,$J$20:$AW$20)</f>
        <v>0</v>
      </c>
      <c r="J52" s="30"/>
      <c r="K52" s="31"/>
      <c r="L52" s="31"/>
      <c r="M52" s="31"/>
      <c r="N52" s="31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1"/>
      <c r="AT52" s="31"/>
      <c r="AU52" s="31"/>
      <c r="AV52" s="31"/>
      <c r="AW52" s="116"/>
      <c r="AY52" s="17"/>
    </row>
    <row r="53" spans="1:51" x14ac:dyDescent="0.25">
      <c r="A53" s="17"/>
      <c r="AY53" s="17"/>
    </row>
    <row r="54" spans="1:51" x14ac:dyDescent="0.25">
      <c r="A54" s="17"/>
      <c r="AY54" s="17"/>
    </row>
    <row r="55" spans="1:51" x14ac:dyDescent="0.25">
      <c r="A55" s="17"/>
      <c r="AY55" s="17"/>
    </row>
    <row r="56" spans="1:51" x14ac:dyDescent="0.25">
      <c r="A56" s="17"/>
      <c r="C56" s="181" t="s">
        <v>7</v>
      </c>
      <c r="D56" s="44" t="s">
        <v>7</v>
      </c>
      <c r="AY56" s="17"/>
    </row>
    <row r="57" spans="1:51" x14ac:dyDescent="0.25">
      <c r="A57" s="17"/>
      <c r="C57" s="181"/>
      <c r="D57" s="56" t="s">
        <v>24</v>
      </c>
      <c r="AY57" s="17"/>
    </row>
    <row r="58" spans="1:51" x14ac:dyDescent="0.25">
      <c r="A58" s="17"/>
      <c r="C58" s="181"/>
      <c r="AY58" s="17"/>
    </row>
    <row r="59" spans="1:51" x14ac:dyDescent="0.25">
      <c r="A59" s="17"/>
      <c r="C59" s="181"/>
      <c r="D59" s="56"/>
      <c r="H59" s="5" t="s">
        <v>1</v>
      </c>
      <c r="I59" s="5" t="s">
        <v>1</v>
      </c>
      <c r="AY59" s="17"/>
    </row>
    <row r="60" spans="1:51" ht="27.75" customHeight="1" thickBot="1" x14ac:dyDescent="0.3">
      <c r="A60" s="17"/>
      <c r="C60" s="181"/>
      <c r="G60" s="12"/>
      <c r="H60" s="66" t="s">
        <v>22</v>
      </c>
      <c r="I60" s="66" t="s">
        <v>23</v>
      </c>
      <c r="J60" s="79">
        <f t="shared" ref="J60:AW60" si="48">J29</f>
        <v>2005</v>
      </c>
      <c r="K60" s="79">
        <f t="shared" si="48"/>
        <v>2006</v>
      </c>
      <c r="L60" s="79">
        <f t="shared" si="48"/>
        <v>2007</v>
      </c>
      <c r="M60" s="79">
        <f t="shared" si="48"/>
        <v>2008</v>
      </c>
      <c r="N60" s="79">
        <f t="shared" si="48"/>
        <v>2009</v>
      </c>
      <c r="O60" s="79">
        <f t="shared" si="48"/>
        <v>2010</v>
      </c>
      <c r="P60" s="79">
        <f t="shared" si="48"/>
        <v>2011</v>
      </c>
      <c r="Q60" s="79">
        <f t="shared" si="48"/>
        <v>2012</v>
      </c>
      <c r="R60" s="79">
        <f t="shared" si="48"/>
        <v>2013</v>
      </c>
      <c r="S60" s="79">
        <f t="shared" si="48"/>
        <v>2014</v>
      </c>
      <c r="T60" s="79">
        <f t="shared" si="48"/>
        <v>2015</v>
      </c>
      <c r="U60" s="79">
        <f t="shared" si="48"/>
        <v>2016</v>
      </c>
      <c r="V60" s="79">
        <f t="shared" si="48"/>
        <v>2017</v>
      </c>
      <c r="W60" s="79">
        <f t="shared" si="48"/>
        <v>2018</v>
      </c>
      <c r="X60" s="79">
        <f t="shared" si="48"/>
        <v>2019</v>
      </c>
      <c r="Y60" s="79">
        <f t="shared" si="48"/>
        <v>2020</v>
      </c>
      <c r="Z60" s="79">
        <f t="shared" si="48"/>
        <v>2021</v>
      </c>
      <c r="AA60" s="79">
        <f t="shared" si="48"/>
        <v>2022</v>
      </c>
      <c r="AB60" s="79">
        <f t="shared" si="48"/>
        <v>2023</v>
      </c>
      <c r="AC60" s="79">
        <f t="shared" si="48"/>
        <v>2024</v>
      </c>
      <c r="AD60" s="79">
        <f t="shared" si="48"/>
        <v>2025</v>
      </c>
      <c r="AE60" s="79">
        <f t="shared" si="48"/>
        <v>2026</v>
      </c>
      <c r="AF60" s="79">
        <f t="shared" si="48"/>
        <v>2027</v>
      </c>
      <c r="AG60" s="79">
        <f t="shared" si="48"/>
        <v>2028</v>
      </c>
      <c r="AH60" s="79">
        <f t="shared" si="48"/>
        <v>2029</v>
      </c>
      <c r="AI60" s="79">
        <f t="shared" si="48"/>
        <v>2030</v>
      </c>
      <c r="AJ60" s="79">
        <f t="shared" si="48"/>
        <v>2031</v>
      </c>
      <c r="AK60" s="79">
        <f t="shared" si="48"/>
        <v>2032</v>
      </c>
      <c r="AL60" s="79">
        <f t="shared" si="48"/>
        <v>2033</v>
      </c>
      <c r="AM60" s="79">
        <f t="shared" si="48"/>
        <v>2034</v>
      </c>
      <c r="AN60" s="79">
        <f t="shared" si="48"/>
        <v>2035</v>
      </c>
      <c r="AO60" s="79">
        <f t="shared" si="48"/>
        <v>2036</v>
      </c>
      <c r="AP60" s="79">
        <f t="shared" si="48"/>
        <v>2037</v>
      </c>
      <c r="AQ60" s="79">
        <f t="shared" si="48"/>
        <v>2038</v>
      </c>
      <c r="AR60" s="79">
        <f t="shared" si="48"/>
        <v>2039</v>
      </c>
      <c r="AS60" s="79">
        <f t="shared" si="48"/>
        <v>2040</v>
      </c>
      <c r="AT60" s="79">
        <f t="shared" si="48"/>
        <v>2041</v>
      </c>
      <c r="AU60" s="79">
        <f t="shared" si="48"/>
        <v>2042</v>
      </c>
      <c r="AV60" s="79">
        <f t="shared" si="48"/>
        <v>2043</v>
      </c>
      <c r="AW60" s="79">
        <f t="shared" si="48"/>
        <v>2044</v>
      </c>
      <c r="AY60" s="17"/>
    </row>
    <row r="61" spans="1:51" x14ac:dyDescent="0.25">
      <c r="A61" s="17"/>
      <c r="C61" s="181"/>
      <c r="D61" s="169"/>
      <c r="E61" s="170"/>
      <c r="F61" s="171"/>
      <c r="G61" s="12"/>
      <c r="H61" s="122">
        <f t="shared" ref="H61" si="49">SUMPRODUCT(J61:AW61,$J$20:$AW$20)</f>
        <v>0</v>
      </c>
      <c r="I61" s="123">
        <f t="shared" ref="I61" si="50">SUMPRODUCT(J61:AW61,$J$19:$AW$19,$J$20:$AW$20)</f>
        <v>0</v>
      </c>
      <c r="J61" s="145"/>
      <c r="K61" s="146"/>
      <c r="L61" s="146"/>
      <c r="M61" s="146"/>
      <c r="N61" s="146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72"/>
      <c r="AY61" s="17"/>
    </row>
    <row r="62" spans="1:51" x14ac:dyDescent="0.25">
      <c r="A62" s="17"/>
      <c r="C62" s="181"/>
      <c r="D62" s="172"/>
      <c r="E62" s="173"/>
      <c r="F62" s="174"/>
      <c r="G62" s="12"/>
      <c r="H62" s="122">
        <f t="shared" ref="H62:H67" si="51">SUMPRODUCT(J62:AW62,$J$20:$AW$20)</f>
        <v>0</v>
      </c>
      <c r="I62" s="123">
        <f t="shared" ref="I62:I67" si="52">SUMPRODUCT(J62:AW62,$J$19:$AW$19,$J$20:$AW$20)</f>
        <v>0</v>
      </c>
      <c r="J62" s="148"/>
      <c r="K62" s="134"/>
      <c r="L62" s="134"/>
      <c r="M62" s="134"/>
      <c r="N62" s="134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22"/>
      <c r="AY62" s="17"/>
    </row>
    <row r="63" spans="1:51" x14ac:dyDescent="0.25">
      <c r="A63" s="17"/>
      <c r="C63" s="181"/>
      <c r="D63" s="172"/>
      <c r="E63" s="173"/>
      <c r="F63" s="174"/>
      <c r="G63" s="12"/>
      <c r="H63" s="122">
        <f t="shared" si="51"/>
        <v>0</v>
      </c>
      <c r="I63" s="123">
        <f t="shared" si="52"/>
        <v>0</v>
      </c>
      <c r="J63" s="37"/>
      <c r="K63" s="38"/>
      <c r="L63" s="38"/>
      <c r="M63" s="38"/>
      <c r="N63" s="38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38"/>
      <c r="AF63" s="38"/>
      <c r="AG63" s="38"/>
      <c r="AH63" s="38"/>
      <c r="AI63" s="38"/>
      <c r="AJ63" s="38"/>
      <c r="AK63" s="38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26"/>
      <c r="AY63" s="17"/>
    </row>
    <row r="64" spans="1:51" x14ac:dyDescent="0.25">
      <c r="A64" s="17"/>
      <c r="C64" s="181"/>
      <c r="D64" s="172"/>
      <c r="E64" s="173"/>
      <c r="F64" s="174"/>
      <c r="G64" s="12"/>
      <c r="H64" s="122">
        <f t="shared" ref="H64" si="53">SUMPRODUCT(J64:AW64,$J$20:$AW$20)</f>
        <v>0</v>
      </c>
      <c r="I64" s="123">
        <f t="shared" ref="I64" si="54">SUMPRODUCT(J64:AW64,$J$19:$AW$19,$J$20:$AW$20)</f>
        <v>0</v>
      </c>
      <c r="J64" s="34"/>
      <c r="K64" s="35"/>
      <c r="L64" s="36"/>
      <c r="M64" s="35"/>
      <c r="N64" s="35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26"/>
      <c r="AY64" s="17"/>
    </row>
    <row r="65" spans="1:51" x14ac:dyDescent="0.25">
      <c r="A65" s="17"/>
      <c r="C65" s="181"/>
      <c r="D65" s="172"/>
      <c r="E65" s="173"/>
      <c r="F65" s="174"/>
      <c r="G65" s="12"/>
      <c r="H65" s="122">
        <f t="shared" si="51"/>
        <v>0</v>
      </c>
      <c r="I65" s="123">
        <f t="shared" si="52"/>
        <v>0</v>
      </c>
      <c r="J65" s="34"/>
      <c r="K65" s="35"/>
      <c r="L65" s="35"/>
      <c r="M65" s="35"/>
      <c r="N65" s="35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26"/>
      <c r="AY65" s="17"/>
    </row>
    <row r="66" spans="1:51" x14ac:dyDescent="0.25">
      <c r="A66" s="17"/>
      <c r="C66" s="181"/>
      <c r="D66" s="172"/>
      <c r="E66" s="173"/>
      <c r="F66" s="174"/>
      <c r="G66" s="12"/>
      <c r="H66" s="122">
        <f t="shared" si="51"/>
        <v>0</v>
      </c>
      <c r="I66" s="123">
        <f t="shared" si="52"/>
        <v>0</v>
      </c>
      <c r="J66" s="34"/>
      <c r="K66" s="35"/>
      <c r="L66" s="35"/>
      <c r="M66" s="35"/>
      <c r="N66" s="35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26"/>
      <c r="AY66" s="17"/>
    </row>
    <row r="67" spans="1:51" x14ac:dyDescent="0.25">
      <c r="A67" s="17"/>
      <c r="C67" s="181"/>
      <c r="D67" s="172"/>
      <c r="E67" s="173"/>
      <c r="F67" s="174"/>
      <c r="G67" s="12"/>
      <c r="H67" s="122">
        <f t="shared" si="51"/>
        <v>0</v>
      </c>
      <c r="I67" s="123">
        <f t="shared" si="52"/>
        <v>0</v>
      </c>
      <c r="J67" s="37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26"/>
      <c r="AY67" s="17"/>
    </row>
    <row r="68" spans="1:51" x14ac:dyDescent="0.25">
      <c r="A68" s="17"/>
      <c r="C68" s="181"/>
      <c r="D68" s="172"/>
      <c r="E68" s="173"/>
      <c r="F68" s="174"/>
      <c r="G68" s="12"/>
      <c r="H68" s="122">
        <f>SUMPRODUCT(J68:AW68,$J$20:$AW$20)</f>
        <v>0</v>
      </c>
      <c r="I68" s="123">
        <f t="shared" ref="I68:I74" si="55">SUMPRODUCT(J68:AW68,$J$19:$AW$19,$J$20:$AW$20)</f>
        <v>0</v>
      </c>
      <c r="J68" s="37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26"/>
      <c r="AY68" s="17"/>
    </row>
    <row r="69" spans="1:51" x14ac:dyDescent="0.25">
      <c r="A69" s="17"/>
      <c r="C69" s="181"/>
      <c r="D69" s="172"/>
      <c r="E69" s="173"/>
      <c r="F69" s="174"/>
      <c r="G69" s="12"/>
      <c r="H69" s="122">
        <f t="shared" ref="H69:H74" si="56">SUMPRODUCT(J69:AW69,$J$20:$AW$20)</f>
        <v>0</v>
      </c>
      <c r="I69" s="123">
        <f t="shared" si="55"/>
        <v>0</v>
      </c>
      <c r="J69" s="37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26"/>
      <c r="AY69" s="17"/>
    </row>
    <row r="70" spans="1:51" x14ac:dyDescent="0.25">
      <c r="A70" s="17"/>
      <c r="C70" s="181"/>
      <c r="D70" s="172"/>
      <c r="E70" s="173"/>
      <c r="F70" s="174"/>
      <c r="G70" s="12"/>
      <c r="H70" s="122">
        <f t="shared" si="56"/>
        <v>0</v>
      </c>
      <c r="I70" s="123">
        <f t="shared" si="55"/>
        <v>0</v>
      </c>
      <c r="J70" s="37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26"/>
      <c r="AY70" s="17"/>
    </row>
    <row r="71" spans="1:51" x14ac:dyDescent="0.25">
      <c r="A71" s="17"/>
      <c r="C71" s="181"/>
      <c r="D71" s="172"/>
      <c r="E71" s="173"/>
      <c r="F71" s="174"/>
      <c r="G71" s="12"/>
      <c r="H71" s="122">
        <f t="shared" si="56"/>
        <v>0</v>
      </c>
      <c r="I71" s="123">
        <f t="shared" si="55"/>
        <v>0</v>
      </c>
      <c r="J71" s="37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26"/>
      <c r="AY71" s="17"/>
    </row>
    <row r="72" spans="1:51" x14ac:dyDescent="0.25">
      <c r="A72" s="17"/>
      <c r="C72" s="181"/>
      <c r="D72" s="172"/>
      <c r="E72" s="173"/>
      <c r="F72" s="174"/>
      <c r="G72" s="12"/>
      <c r="H72" s="122">
        <f t="shared" si="56"/>
        <v>0</v>
      </c>
      <c r="I72" s="123">
        <f t="shared" si="55"/>
        <v>0</v>
      </c>
      <c r="J72" s="37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26"/>
      <c r="AY72" s="17"/>
    </row>
    <row r="73" spans="1:51" x14ac:dyDescent="0.25">
      <c r="A73" s="17"/>
      <c r="C73" s="181"/>
      <c r="D73" s="172"/>
      <c r="E73" s="173"/>
      <c r="F73" s="174"/>
      <c r="G73" s="12"/>
      <c r="H73" s="122">
        <f t="shared" si="56"/>
        <v>0</v>
      </c>
      <c r="I73" s="123">
        <f t="shared" si="55"/>
        <v>0</v>
      </c>
      <c r="J73" s="39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26"/>
      <c r="AY73" s="17"/>
    </row>
    <row r="74" spans="1:51" ht="16.5" thickBot="1" x14ac:dyDescent="0.3">
      <c r="A74" s="17"/>
      <c r="C74" s="181"/>
      <c r="D74" s="186"/>
      <c r="E74" s="187"/>
      <c r="F74" s="188"/>
      <c r="G74" s="12"/>
      <c r="H74" s="124">
        <f t="shared" si="56"/>
        <v>0</v>
      </c>
      <c r="I74" s="125">
        <f t="shared" si="55"/>
        <v>0</v>
      </c>
      <c r="J74" s="41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28"/>
      <c r="AY74" s="17"/>
    </row>
    <row r="75" spans="1:51" ht="13.5" customHeight="1" thickBot="1" x14ac:dyDescent="0.3">
      <c r="A75" s="17"/>
      <c r="C75" s="181"/>
      <c r="G75" s="12"/>
      <c r="H75" s="13"/>
      <c r="I75" s="13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Y75" s="17"/>
    </row>
    <row r="76" spans="1:51" ht="16.5" thickBot="1" x14ac:dyDescent="0.3">
      <c r="A76" s="17"/>
      <c r="C76" s="181"/>
      <c r="G76" s="11"/>
      <c r="H76" s="121">
        <f>SUM(H61:H74)</f>
        <v>0</v>
      </c>
      <c r="I76" s="121">
        <f>SUM(I61:I74)</f>
        <v>0</v>
      </c>
      <c r="J76" s="117">
        <f>SUM(J61:J74)</f>
        <v>0</v>
      </c>
      <c r="K76" s="118">
        <f t="shared" ref="K76:AM76" si="57">SUM(K61:K74)</f>
        <v>0</v>
      </c>
      <c r="L76" s="118">
        <f t="shared" ref="L76:AE76" si="58">SUM(L61:L74)</f>
        <v>0</v>
      </c>
      <c r="M76" s="118">
        <f t="shared" si="58"/>
        <v>0</v>
      </c>
      <c r="N76" s="118">
        <f t="shared" si="58"/>
        <v>0</v>
      </c>
      <c r="O76" s="119">
        <f t="shared" si="58"/>
        <v>0</v>
      </c>
      <c r="P76" s="119">
        <f t="shared" si="58"/>
        <v>0</v>
      </c>
      <c r="Q76" s="119">
        <f t="shared" si="58"/>
        <v>0</v>
      </c>
      <c r="R76" s="119">
        <f t="shared" si="58"/>
        <v>0</v>
      </c>
      <c r="S76" s="119">
        <f t="shared" si="58"/>
        <v>0</v>
      </c>
      <c r="T76" s="119">
        <f t="shared" si="58"/>
        <v>0</v>
      </c>
      <c r="U76" s="119">
        <f t="shared" si="58"/>
        <v>0</v>
      </c>
      <c r="V76" s="119">
        <f t="shared" si="58"/>
        <v>0</v>
      </c>
      <c r="W76" s="119">
        <f t="shared" si="58"/>
        <v>0</v>
      </c>
      <c r="X76" s="119">
        <f t="shared" si="58"/>
        <v>0</v>
      </c>
      <c r="Y76" s="119">
        <f t="shared" si="58"/>
        <v>0</v>
      </c>
      <c r="Z76" s="119">
        <f t="shared" si="58"/>
        <v>0</v>
      </c>
      <c r="AA76" s="119">
        <f t="shared" si="58"/>
        <v>0</v>
      </c>
      <c r="AB76" s="119">
        <f t="shared" si="58"/>
        <v>0</v>
      </c>
      <c r="AC76" s="119">
        <f t="shared" si="58"/>
        <v>0</v>
      </c>
      <c r="AD76" s="119">
        <f t="shared" si="58"/>
        <v>0</v>
      </c>
      <c r="AE76" s="119">
        <f t="shared" si="58"/>
        <v>0</v>
      </c>
      <c r="AF76" s="119">
        <f t="shared" si="57"/>
        <v>0</v>
      </c>
      <c r="AG76" s="119">
        <f t="shared" si="57"/>
        <v>0</v>
      </c>
      <c r="AH76" s="119">
        <f t="shared" si="57"/>
        <v>0</v>
      </c>
      <c r="AI76" s="119">
        <f t="shared" si="57"/>
        <v>0</v>
      </c>
      <c r="AJ76" s="119">
        <f t="shared" si="57"/>
        <v>0</v>
      </c>
      <c r="AK76" s="119">
        <f t="shared" si="57"/>
        <v>0</v>
      </c>
      <c r="AL76" s="119">
        <f t="shared" si="57"/>
        <v>0</v>
      </c>
      <c r="AM76" s="119">
        <f t="shared" si="57"/>
        <v>0</v>
      </c>
      <c r="AN76" s="119">
        <f t="shared" ref="AN76:AV76" si="59">SUM(AN61:AN74)</f>
        <v>0</v>
      </c>
      <c r="AO76" s="119">
        <f t="shared" si="59"/>
        <v>0</v>
      </c>
      <c r="AP76" s="119">
        <f t="shared" si="59"/>
        <v>0</v>
      </c>
      <c r="AQ76" s="119">
        <f t="shared" si="59"/>
        <v>0</v>
      </c>
      <c r="AR76" s="119">
        <f t="shared" si="59"/>
        <v>0</v>
      </c>
      <c r="AS76" s="118">
        <f t="shared" si="59"/>
        <v>0</v>
      </c>
      <c r="AT76" s="118">
        <f t="shared" si="59"/>
        <v>0</v>
      </c>
      <c r="AU76" s="118">
        <f t="shared" si="59"/>
        <v>0</v>
      </c>
      <c r="AV76" s="118">
        <f t="shared" si="59"/>
        <v>0</v>
      </c>
      <c r="AW76" s="120">
        <f>SUM(AW61:AW74)</f>
        <v>0</v>
      </c>
      <c r="AY76" s="17"/>
    </row>
    <row r="77" spans="1:51" x14ac:dyDescent="0.25">
      <c r="A77" s="17"/>
      <c r="I77" s="15"/>
      <c r="J77" s="15"/>
      <c r="K77" s="15"/>
      <c r="AY77" s="17"/>
    </row>
    <row r="78" spans="1:5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</row>
    <row r="79" spans="1:51" x14ac:dyDescent="0.25">
      <c r="A79" s="17"/>
      <c r="AY79" s="17"/>
    </row>
    <row r="80" spans="1:51" ht="16.5" thickBot="1" x14ac:dyDescent="0.3">
      <c r="A80" s="17"/>
      <c r="AY80" s="17"/>
    </row>
    <row r="81" spans="1:51" ht="15.95" customHeight="1" thickBot="1" x14ac:dyDescent="0.3">
      <c r="A81" s="17"/>
      <c r="C81" s="180" t="s">
        <v>6</v>
      </c>
      <c r="H81" s="81" t="s">
        <v>15</v>
      </c>
      <c r="I81" s="82" t="str">
        <f>H11</f>
        <v>Million</v>
      </c>
      <c r="AY81" s="17"/>
    </row>
    <row r="82" spans="1:51" x14ac:dyDescent="0.25">
      <c r="A82" s="17"/>
      <c r="C82" s="180"/>
      <c r="D82" s="178" t="s">
        <v>10</v>
      </c>
      <c r="E82" s="178"/>
      <c r="F82" s="178"/>
      <c r="H82" s="164">
        <f>H42+H47</f>
        <v>0</v>
      </c>
      <c r="I82" s="165"/>
      <c r="AY82" s="17"/>
    </row>
    <row r="83" spans="1:51" x14ac:dyDescent="0.25">
      <c r="A83" s="17"/>
      <c r="C83" s="180"/>
      <c r="D83" s="178" t="s">
        <v>11</v>
      </c>
      <c r="E83" s="178"/>
      <c r="F83" s="178"/>
      <c r="H83" s="157">
        <f>I42+I47</f>
        <v>0</v>
      </c>
      <c r="I83" s="158"/>
      <c r="AY83" s="17"/>
    </row>
    <row r="84" spans="1:51" x14ac:dyDescent="0.25">
      <c r="A84" s="17"/>
      <c r="C84" s="180"/>
      <c r="D84" s="178" t="s">
        <v>34</v>
      </c>
      <c r="E84" s="178"/>
      <c r="F84" s="178"/>
      <c r="H84" s="157">
        <f>H52</f>
        <v>0</v>
      </c>
      <c r="I84" s="158"/>
      <c r="AY84" s="17"/>
    </row>
    <row r="85" spans="1:51" x14ac:dyDescent="0.25">
      <c r="A85" s="17"/>
      <c r="C85" s="180"/>
      <c r="D85" s="178" t="s">
        <v>85</v>
      </c>
      <c r="E85" s="178"/>
      <c r="F85" s="178"/>
      <c r="H85" s="157">
        <f>I52</f>
        <v>0</v>
      </c>
      <c r="I85" s="158"/>
      <c r="AY85" s="17"/>
    </row>
    <row r="86" spans="1:51" x14ac:dyDescent="0.25">
      <c r="A86" s="17"/>
      <c r="C86" s="180"/>
      <c r="D86" s="178" t="s">
        <v>12</v>
      </c>
      <c r="E86" s="178"/>
      <c r="F86" s="178"/>
      <c r="H86" s="159">
        <f>H76</f>
        <v>0</v>
      </c>
      <c r="I86" s="160"/>
      <c r="AY86" s="17"/>
    </row>
    <row r="87" spans="1:51" x14ac:dyDescent="0.25">
      <c r="A87" s="17"/>
      <c r="C87" s="180"/>
      <c r="D87" s="178" t="s">
        <v>13</v>
      </c>
      <c r="E87" s="178"/>
      <c r="F87" s="178"/>
      <c r="H87" s="159">
        <f>I76</f>
        <v>0</v>
      </c>
      <c r="I87" s="160"/>
      <c r="AY87" s="17"/>
    </row>
    <row r="88" spans="1:51" ht="16.5" thickBot="1" x14ac:dyDescent="0.3">
      <c r="A88" s="17"/>
      <c r="C88" s="180"/>
      <c r="D88" s="178" t="s">
        <v>77</v>
      </c>
      <c r="E88" s="178"/>
      <c r="F88" s="178"/>
      <c r="H88" s="175">
        <f>HLOOKUP(H9,J60:AW76,17)</f>
        <v>0</v>
      </c>
      <c r="I88" s="176"/>
      <c r="AY88" s="17"/>
    </row>
    <row r="89" spans="1:51" x14ac:dyDescent="0.25">
      <c r="A89" s="17"/>
      <c r="C89" s="180"/>
      <c r="J89" s="68"/>
      <c r="AY89" s="17"/>
    </row>
    <row r="90" spans="1:51" x14ac:dyDescent="0.25">
      <c r="A90" s="17"/>
      <c r="AY90" s="17"/>
    </row>
    <row r="91" spans="1:5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</row>
  </sheetData>
  <mergeCells count="56">
    <mergeCell ref="D72:F72"/>
    <mergeCell ref="D73:F73"/>
    <mergeCell ref="D87:F87"/>
    <mergeCell ref="D88:F88"/>
    <mergeCell ref="D74:F74"/>
    <mergeCell ref="D83:F83"/>
    <mergeCell ref="D84:F84"/>
    <mergeCell ref="D85:F85"/>
    <mergeCell ref="D86:F86"/>
    <mergeCell ref="D67:F67"/>
    <mergeCell ref="D68:F68"/>
    <mergeCell ref="D69:F69"/>
    <mergeCell ref="D70:F70"/>
    <mergeCell ref="D71:F71"/>
    <mergeCell ref="D62:F62"/>
    <mergeCell ref="D63:F63"/>
    <mergeCell ref="D64:F64"/>
    <mergeCell ref="D65:F65"/>
    <mergeCell ref="D66:F66"/>
    <mergeCell ref="D38:F38"/>
    <mergeCell ref="D39:F39"/>
    <mergeCell ref="D40:F40"/>
    <mergeCell ref="D52:F52"/>
    <mergeCell ref="D61:F61"/>
    <mergeCell ref="H88:I88"/>
    <mergeCell ref="H84:I84"/>
    <mergeCell ref="H85:I85"/>
    <mergeCell ref="B3:D3"/>
    <mergeCell ref="D82:F82"/>
    <mergeCell ref="C25:C52"/>
    <mergeCell ref="C81:C89"/>
    <mergeCell ref="C56:C76"/>
    <mergeCell ref="D12:F12"/>
    <mergeCell ref="D11:F11"/>
    <mergeCell ref="D6:F6"/>
    <mergeCell ref="D7:F7"/>
    <mergeCell ref="D8:F8"/>
    <mergeCell ref="D9:F9"/>
    <mergeCell ref="D14:F14"/>
    <mergeCell ref="B23:AL23"/>
    <mergeCell ref="C5:C20"/>
    <mergeCell ref="D5:F5"/>
    <mergeCell ref="H83:I83"/>
    <mergeCell ref="H86:I86"/>
    <mergeCell ref="H87:I87"/>
    <mergeCell ref="D15:F15"/>
    <mergeCell ref="H82:I82"/>
    <mergeCell ref="D47:F47"/>
    <mergeCell ref="D30:F30"/>
    <mergeCell ref="D31:F31"/>
    <mergeCell ref="D32:F32"/>
    <mergeCell ref="D33:F33"/>
    <mergeCell ref="D34:F34"/>
    <mergeCell ref="D35:F35"/>
    <mergeCell ref="D36:F36"/>
    <mergeCell ref="D37:F37"/>
  </mergeCells>
  <hyperlinks>
    <hyperlink ref="H2" location="README!A1" display="BACK TO INSTRUCTIONS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Inflation!$A$15:$A$42</xm:f>
          </x14:formula1>
          <xm:sqref>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5"/>
  <sheetViews>
    <sheetView zoomScale="80" zoomScaleNormal="80" workbookViewId="0">
      <selection activeCell="H8" sqref="H8"/>
    </sheetView>
  </sheetViews>
  <sheetFormatPr defaultColWidth="9" defaultRowHeight="15.75" x14ac:dyDescent="0.25"/>
  <cols>
    <col min="1" max="1" width="40.125" style="60" customWidth="1"/>
    <col min="2" max="2" width="8" style="60" bestFit="1" customWidth="1"/>
    <col min="3" max="3" width="7.125" style="60" bestFit="1" customWidth="1"/>
    <col min="4" max="4" width="9.125" style="60" bestFit="1" customWidth="1"/>
    <col min="5" max="11" width="6" style="60" bestFit="1" customWidth="1"/>
    <col min="12" max="13" width="5.5" style="60" bestFit="1" customWidth="1"/>
    <col min="14" max="15" width="6" style="60" bestFit="1" customWidth="1"/>
    <col min="16" max="25" width="5.5" style="60" bestFit="1" customWidth="1"/>
    <col min="26" max="16384" width="9" style="1"/>
  </cols>
  <sheetData>
    <row r="1" spans="1:25" s="86" customFormat="1" x14ac:dyDescent="0.25">
      <c r="A1" s="85" t="s">
        <v>36</v>
      </c>
    </row>
    <row r="2" spans="1:25" s="86" customFormat="1" x14ac:dyDescent="0.25"/>
    <row r="3" spans="1:25" s="86" customFormat="1" x14ac:dyDescent="0.25"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  <c r="I3" s="86">
        <v>9</v>
      </c>
      <c r="J3" s="86">
        <v>10</v>
      </c>
      <c r="K3" s="86">
        <v>11</v>
      </c>
      <c r="L3" s="86">
        <v>12</v>
      </c>
      <c r="M3" s="86">
        <v>13</v>
      </c>
      <c r="N3" s="86">
        <v>14</v>
      </c>
      <c r="O3" s="86">
        <v>15</v>
      </c>
      <c r="P3" s="86">
        <v>16</v>
      </c>
      <c r="Q3" s="86">
        <v>17</v>
      </c>
      <c r="R3" s="86">
        <v>18</v>
      </c>
      <c r="S3" s="86">
        <v>19</v>
      </c>
      <c r="T3" s="86">
        <v>20</v>
      </c>
      <c r="U3" s="86">
        <v>21</v>
      </c>
      <c r="V3" s="86">
        <v>22</v>
      </c>
      <c r="W3" s="86">
        <v>23</v>
      </c>
      <c r="X3" s="86">
        <v>24</v>
      </c>
      <c r="Y3" s="86">
        <v>25</v>
      </c>
    </row>
    <row r="4" spans="1:25" s="86" customFormat="1" x14ac:dyDescent="0.25">
      <c r="B4" s="89">
        <v>1995</v>
      </c>
      <c r="C4" s="89">
        <v>1996</v>
      </c>
      <c r="D4" s="89">
        <v>1997</v>
      </c>
      <c r="E4" s="89">
        <v>1998</v>
      </c>
      <c r="F4" s="89">
        <v>1999</v>
      </c>
      <c r="G4" s="89">
        <v>2000</v>
      </c>
      <c r="H4" s="89">
        <v>2001</v>
      </c>
      <c r="I4" s="89">
        <v>2002</v>
      </c>
      <c r="J4" s="89">
        <v>2003</v>
      </c>
      <c r="K4" s="89">
        <v>2004</v>
      </c>
      <c r="L4" s="89">
        <v>2005</v>
      </c>
      <c r="M4" s="89">
        <v>2006</v>
      </c>
      <c r="N4" s="89">
        <v>2007</v>
      </c>
      <c r="O4" s="89">
        <v>2008</v>
      </c>
      <c r="P4" s="89">
        <v>2009</v>
      </c>
      <c r="Q4" s="89">
        <v>2010</v>
      </c>
      <c r="R4" s="89">
        <v>2011</v>
      </c>
      <c r="S4" s="89">
        <v>2012</v>
      </c>
      <c r="T4" s="89">
        <v>2013</v>
      </c>
      <c r="U4" s="89">
        <v>2014</v>
      </c>
      <c r="V4" s="89">
        <v>2015</v>
      </c>
      <c r="W4" s="89">
        <v>2016</v>
      </c>
      <c r="X4" s="89">
        <v>2017</v>
      </c>
      <c r="Y4" s="89">
        <v>2018</v>
      </c>
    </row>
    <row r="5" spans="1:25" x14ac:dyDescent="0.25">
      <c r="A5" s="84" t="s">
        <v>37</v>
      </c>
      <c r="B5" s="91">
        <f>VLOOKUP('Cost estimation'!$H$5,Inflation!$A$15:$Y$42,B3)</f>
        <v>1.611</v>
      </c>
      <c r="C5" s="91">
        <f>VLOOKUP('Cost estimation'!$H$5,Inflation!$A$15:$Y$42,C3)</f>
        <v>1.7709999999999999</v>
      </c>
      <c r="D5" s="91">
        <f>VLOOKUP('Cost estimation'!$H$5,Inflation!$A$15:$Y$42,D3)</f>
        <v>1.167</v>
      </c>
      <c r="E5" s="91">
        <f>VLOOKUP('Cost estimation'!$H$5,Inflation!$A$15:$Y$42,E3)</f>
        <v>0.81799999999999995</v>
      </c>
      <c r="F5" s="91">
        <f>VLOOKUP('Cost estimation'!$H$5,Inflation!$A$15:$Y$42,F3)</f>
        <v>0.51300000000000001</v>
      </c>
      <c r="G5" s="91">
        <f>VLOOKUP('Cost estimation'!$H$5,Inflation!$A$15:$Y$42,G3)</f>
        <v>1.956</v>
      </c>
      <c r="H5" s="91">
        <f>VLOOKUP('Cost estimation'!$H$5,Inflation!$A$15:$Y$42,H3)</f>
        <v>2.302</v>
      </c>
      <c r="I5" s="91">
        <f>VLOOKUP('Cost estimation'!$H$5,Inflation!$A$15:$Y$42,I3)</f>
        <v>1.6839999999999999</v>
      </c>
      <c r="J5" s="91">
        <f>VLOOKUP('Cost estimation'!$H$5,Inflation!$A$15:$Y$42,J3)</f>
        <v>1.3</v>
      </c>
      <c r="K5" s="91">
        <f>VLOOKUP('Cost estimation'!$H$5,Inflation!$A$15:$Y$42,K3)</f>
        <v>1.964</v>
      </c>
      <c r="L5" s="91">
        <f>VLOOKUP('Cost estimation'!$H$5,Inflation!$A$15:$Y$42,L3)</f>
        <v>2.1</v>
      </c>
      <c r="M5" s="91">
        <f>VLOOKUP('Cost estimation'!$H$5,Inflation!$A$15:$Y$42,M3)</f>
        <v>1.6890000000000001</v>
      </c>
      <c r="N5" s="91">
        <f>VLOOKUP('Cost estimation'!$H$5,Inflation!$A$15:$Y$42,N3)</f>
        <v>2.2000000000000002</v>
      </c>
      <c r="O5" s="91">
        <f>VLOOKUP('Cost estimation'!$H$5,Inflation!$A$15:$Y$42,O3)</f>
        <v>3.2280000000000002</v>
      </c>
      <c r="P5" s="91">
        <f>VLOOKUP('Cost estimation'!$H$5,Inflation!$A$15:$Y$42,P3)</f>
        <v>0.40500000000000003</v>
      </c>
      <c r="Q5" s="91">
        <f>VLOOKUP('Cost estimation'!$H$5,Inflation!$A$15:$Y$42,Q3)</f>
        <v>1.6930000000000001</v>
      </c>
      <c r="R5" s="91">
        <f>VLOOKUP('Cost estimation'!$H$5,Inflation!$A$15:$Y$42,R3)</f>
        <v>3.5419999999999998</v>
      </c>
      <c r="S5" s="91">
        <f>VLOOKUP('Cost estimation'!$H$5,Inflation!$A$15:$Y$42,S3)</f>
        <v>2.57</v>
      </c>
      <c r="T5" s="91">
        <f>VLOOKUP('Cost estimation'!$H$5,Inflation!$A$15:$Y$42,T3)</f>
        <v>2.117</v>
      </c>
      <c r="U5" s="91">
        <f>VLOOKUP('Cost estimation'!$H$5,Inflation!$A$15:$Y$42,U3)</f>
        <v>1.4690000000000001</v>
      </c>
      <c r="V5" s="91">
        <f>VLOOKUP('Cost estimation'!$H$5,Inflation!$A$15:$Y$42,V3)</f>
        <v>0.80800000000000005</v>
      </c>
      <c r="W5" s="91">
        <f>VLOOKUP('Cost estimation'!$H$5,Inflation!$A$15:$Y$42,W3)</f>
        <v>0.97199999999999998</v>
      </c>
      <c r="X5" s="91">
        <f>VLOOKUP('Cost estimation'!$H$5,Inflation!$A$15:$Y$42,X3)</f>
        <v>2.23</v>
      </c>
      <c r="Y5" s="91">
        <f>VLOOKUP('Cost estimation'!$H$5,Inflation!$A$15:$Y$42,Y3)</f>
        <v>1.9550000000000001</v>
      </c>
    </row>
    <row r="6" spans="1:25" x14ac:dyDescent="0.25">
      <c r="A6" s="84" t="s">
        <v>72</v>
      </c>
      <c r="B6" s="91">
        <f>B5/100</f>
        <v>1.6109999999999999E-2</v>
      </c>
      <c r="C6" s="91">
        <f t="shared" ref="C6:Y6" si="0">C5/100</f>
        <v>1.771E-2</v>
      </c>
      <c r="D6" s="91">
        <f t="shared" si="0"/>
        <v>1.167E-2</v>
      </c>
      <c r="E6" s="91">
        <f t="shared" si="0"/>
        <v>8.1799999999999998E-3</v>
      </c>
      <c r="F6" s="91">
        <f t="shared" si="0"/>
        <v>5.13E-3</v>
      </c>
      <c r="G6" s="91">
        <f t="shared" si="0"/>
        <v>1.9560000000000001E-2</v>
      </c>
      <c r="H6" s="91">
        <f t="shared" si="0"/>
        <v>2.3019999999999999E-2</v>
      </c>
      <c r="I6" s="91">
        <f t="shared" si="0"/>
        <v>1.6840000000000001E-2</v>
      </c>
      <c r="J6" s="91">
        <f t="shared" si="0"/>
        <v>1.3000000000000001E-2</v>
      </c>
      <c r="K6" s="91">
        <f t="shared" si="0"/>
        <v>1.9640000000000001E-2</v>
      </c>
      <c r="L6" s="91">
        <f t="shared" si="0"/>
        <v>2.1000000000000001E-2</v>
      </c>
      <c r="M6" s="91">
        <f t="shared" si="0"/>
        <v>1.6890000000000002E-2</v>
      </c>
      <c r="N6" s="91">
        <f t="shared" si="0"/>
        <v>2.2000000000000002E-2</v>
      </c>
      <c r="O6" s="91">
        <f t="shared" si="0"/>
        <v>3.2280000000000003E-2</v>
      </c>
      <c r="P6" s="91">
        <f t="shared" si="0"/>
        <v>4.0500000000000006E-3</v>
      </c>
      <c r="Q6" s="91">
        <f t="shared" si="0"/>
        <v>1.6930000000000001E-2</v>
      </c>
      <c r="R6" s="91">
        <f t="shared" si="0"/>
        <v>3.542E-2</v>
      </c>
      <c r="S6" s="91">
        <f t="shared" si="0"/>
        <v>2.5699999999999997E-2</v>
      </c>
      <c r="T6" s="91">
        <f t="shared" si="0"/>
        <v>2.1170000000000001E-2</v>
      </c>
      <c r="U6" s="91">
        <f t="shared" si="0"/>
        <v>1.4690000000000002E-2</v>
      </c>
      <c r="V6" s="91">
        <f t="shared" si="0"/>
        <v>8.0800000000000004E-3</v>
      </c>
      <c r="W6" s="91">
        <f t="shared" si="0"/>
        <v>9.7199999999999995E-3</v>
      </c>
      <c r="X6" s="91">
        <f t="shared" si="0"/>
        <v>2.23E-2</v>
      </c>
      <c r="Y6" s="91">
        <f t="shared" si="0"/>
        <v>1.9550000000000001E-2</v>
      </c>
    </row>
    <row r="7" spans="1:25" x14ac:dyDescent="0.25">
      <c r="A7" s="84" t="s">
        <v>38</v>
      </c>
      <c r="B7" s="91">
        <f t="shared" ref="B7:W7" si="1">C7*(B6+1)</f>
        <v>1.4873287578307939</v>
      </c>
      <c r="C7" s="91">
        <f t="shared" si="1"/>
        <v>1.4637477810776331</v>
      </c>
      <c r="D7" s="91">
        <f t="shared" si="1"/>
        <v>1.4382759146295441</v>
      </c>
      <c r="E7" s="91">
        <f t="shared" si="1"/>
        <v>1.4216848524020125</v>
      </c>
      <c r="F7" s="91">
        <f t="shared" si="1"/>
        <v>1.4101498268186359</v>
      </c>
      <c r="G7" s="91">
        <f t="shared" si="1"/>
        <v>1.4029526795724292</v>
      </c>
      <c r="H7" s="91">
        <f t="shared" si="1"/>
        <v>1.3760373882581007</v>
      </c>
      <c r="I7" s="91">
        <f t="shared" si="1"/>
        <v>1.3450737896210248</v>
      </c>
      <c r="J7" s="91">
        <f t="shared" si="1"/>
        <v>1.3227978734324228</v>
      </c>
      <c r="K7" s="91">
        <f t="shared" si="1"/>
        <v>1.305822185027071</v>
      </c>
      <c r="L7" s="91">
        <f t="shared" si="1"/>
        <v>1.2806698295742329</v>
      </c>
      <c r="M7" s="91">
        <f t="shared" si="1"/>
        <v>1.2543289222078677</v>
      </c>
      <c r="N7" s="91">
        <f t="shared" si="1"/>
        <v>1.2334951884745329</v>
      </c>
      <c r="O7" s="91">
        <f t="shared" si="1"/>
        <v>1.2069424544760596</v>
      </c>
      <c r="P7" s="91">
        <f t="shared" si="1"/>
        <v>1.169200657259716</v>
      </c>
      <c r="Q7" s="91">
        <f t="shared" si="1"/>
        <v>1.1644844950547442</v>
      </c>
      <c r="R7" s="91">
        <f t="shared" si="1"/>
        <v>1.1450979861492376</v>
      </c>
      <c r="S7" s="91">
        <f t="shared" si="1"/>
        <v>1.1059260842452701</v>
      </c>
      <c r="T7" s="91">
        <f t="shared" si="1"/>
        <v>1.0782159347228917</v>
      </c>
      <c r="U7" s="91">
        <f t="shared" si="1"/>
        <v>1.055863308482321</v>
      </c>
      <c r="V7" s="91">
        <f t="shared" si="1"/>
        <v>1.04057722898848</v>
      </c>
      <c r="W7" s="91">
        <f t="shared" si="1"/>
        <v>1.0322367559999999</v>
      </c>
      <c r="X7" s="91">
        <f>Y7*(X6+1)</f>
        <v>1.0223</v>
      </c>
      <c r="Y7" s="91">
        <v>1</v>
      </c>
    </row>
    <row r="8" spans="1:25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83" t="s">
        <v>41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25" x14ac:dyDescent="0.25">
      <c r="A14" s="83" t="s">
        <v>42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1:25" x14ac:dyDescent="0.25">
      <c r="A15" s="95" t="s">
        <v>40</v>
      </c>
      <c r="B15" s="91">
        <v>1.611</v>
      </c>
      <c r="C15" s="91">
        <v>1.7709999999999999</v>
      </c>
      <c r="D15" s="91">
        <v>1.167</v>
      </c>
      <c r="E15" s="91">
        <v>0.81799999999999995</v>
      </c>
      <c r="F15" s="91">
        <v>0.51300000000000001</v>
      </c>
      <c r="G15" s="91">
        <v>1.956</v>
      </c>
      <c r="H15" s="91">
        <v>2.302</v>
      </c>
      <c r="I15" s="91">
        <v>1.6839999999999999</v>
      </c>
      <c r="J15" s="91">
        <v>1.3</v>
      </c>
      <c r="K15" s="91">
        <v>1.964</v>
      </c>
      <c r="L15" s="91">
        <v>2.1</v>
      </c>
      <c r="M15" s="91">
        <v>1.6890000000000001</v>
      </c>
      <c r="N15" s="91">
        <v>2.2000000000000002</v>
      </c>
      <c r="O15" s="91">
        <v>3.2280000000000002</v>
      </c>
      <c r="P15" s="91">
        <v>0.40500000000000003</v>
      </c>
      <c r="Q15" s="91">
        <v>1.6930000000000001</v>
      </c>
      <c r="R15" s="91">
        <v>3.5419999999999998</v>
      </c>
      <c r="S15" s="91">
        <v>2.57</v>
      </c>
      <c r="T15" s="91">
        <v>2.117</v>
      </c>
      <c r="U15" s="91">
        <v>1.4690000000000001</v>
      </c>
      <c r="V15" s="91">
        <v>0.80800000000000005</v>
      </c>
      <c r="W15" s="91">
        <v>0.97199999999999998</v>
      </c>
      <c r="X15" s="91">
        <v>2.23</v>
      </c>
      <c r="Y15" s="91">
        <v>1.9550000000000001</v>
      </c>
    </row>
    <row r="16" spans="1:25" x14ac:dyDescent="0.25">
      <c r="A16" s="84" t="s">
        <v>43</v>
      </c>
      <c r="B16" s="91">
        <v>1.2669999999999999</v>
      </c>
      <c r="C16" s="91">
        <v>1.7649999999999999</v>
      </c>
      <c r="D16" s="91">
        <v>1.5029999999999999</v>
      </c>
      <c r="E16" s="91">
        <v>0.90700000000000003</v>
      </c>
      <c r="F16" s="91">
        <v>1.135</v>
      </c>
      <c r="G16" s="91">
        <v>2.6789999999999998</v>
      </c>
      <c r="H16" s="91">
        <v>2.4350000000000001</v>
      </c>
      <c r="I16" s="91">
        <v>1.548</v>
      </c>
      <c r="J16" s="91">
        <v>1.5169999999999999</v>
      </c>
      <c r="K16" s="91">
        <v>1.857</v>
      </c>
      <c r="L16" s="91">
        <v>2.5369999999999999</v>
      </c>
      <c r="M16" s="91">
        <v>2.3279999999999998</v>
      </c>
      <c r="N16" s="91">
        <v>1.8160000000000001</v>
      </c>
      <c r="O16" s="91">
        <v>4.4889999999999999</v>
      </c>
      <c r="P16" s="91">
        <v>-6.0000000000000001E-3</v>
      </c>
      <c r="Q16" s="91">
        <v>2.3340000000000001</v>
      </c>
      <c r="R16" s="91">
        <v>3.3530000000000002</v>
      </c>
      <c r="S16" s="91">
        <v>2.6259999999999999</v>
      </c>
      <c r="T16" s="91">
        <v>1.248</v>
      </c>
      <c r="U16" s="91">
        <v>0.49</v>
      </c>
      <c r="V16" s="91">
        <v>0.62</v>
      </c>
      <c r="W16" s="91">
        <v>1.77</v>
      </c>
      <c r="X16" s="91">
        <v>2.2240000000000002</v>
      </c>
      <c r="Y16" s="91">
        <v>2.1890000000000001</v>
      </c>
    </row>
    <row r="17" spans="1:25" x14ac:dyDescent="0.25">
      <c r="A17" s="84" t="s">
        <v>67</v>
      </c>
      <c r="B17" s="91">
        <v>62.1</v>
      </c>
      <c r="C17" s="91">
        <v>123</v>
      </c>
      <c r="D17" s="91">
        <v>1061.2059999999999</v>
      </c>
      <c r="E17" s="91">
        <v>18.678999999999998</v>
      </c>
      <c r="F17" s="91">
        <v>2.5720000000000001</v>
      </c>
      <c r="G17" s="91">
        <v>10.318</v>
      </c>
      <c r="H17" s="91">
        <v>7.3579999999999997</v>
      </c>
      <c r="I17" s="91">
        <v>5.8129999999999997</v>
      </c>
      <c r="J17" s="91">
        <v>2.3479999999999999</v>
      </c>
      <c r="K17" s="91">
        <v>6.149</v>
      </c>
      <c r="L17" s="91">
        <v>6.0380000000000003</v>
      </c>
      <c r="M17" s="91">
        <v>7.4160000000000004</v>
      </c>
      <c r="N17" s="91">
        <v>7.5720000000000001</v>
      </c>
      <c r="O17" s="91">
        <v>11.951000000000001</v>
      </c>
      <c r="P17" s="91">
        <v>2.4689999999999999</v>
      </c>
      <c r="Q17" s="91">
        <v>3.0390000000000001</v>
      </c>
      <c r="R17" s="91">
        <v>3.3860000000000001</v>
      </c>
      <c r="S17" s="91">
        <v>2.391</v>
      </c>
      <c r="T17" s="91">
        <v>0.38500000000000001</v>
      </c>
      <c r="U17" s="91">
        <v>-1.601</v>
      </c>
      <c r="V17" s="91">
        <v>-1.0669999999999999</v>
      </c>
      <c r="W17" s="91">
        <v>-1.323</v>
      </c>
      <c r="X17" s="91">
        <v>1.1879999999999999</v>
      </c>
      <c r="Y17" s="91">
        <v>2.621</v>
      </c>
    </row>
    <row r="18" spans="1:25" x14ac:dyDescent="0.25">
      <c r="A18" s="84" t="s">
        <v>68</v>
      </c>
      <c r="B18" s="91">
        <v>1.9630000000000001</v>
      </c>
      <c r="C18" s="91">
        <v>3.6440000000000001</v>
      </c>
      <c r="D18" s="91">
        <v>3.7090000000000001</v>
      </c>
      <c r="E18" s="91">
        <v>6.7089999999999996</v>
      </c>
      <c r="F18" s="91">
        <v>4.0140000000000002</v>
      </c>
      <c r="G18" s="91">
        <v>4.6050000000000004</v>
      </c>
      <c r="H18" s="91">
        <v>3.7770000000000001</v>
      </c>
      <c r="I18" s="91">
        <v>1.6719999999999999</v>
      </c>
      <c r="J18" s="91">
        <v>1.7669999999999999</v>
      </c>
      <c r="K18" s="91">
        <v>2.0550000000000002</v>
      </c>
      <c r="L18" s="91">
        <v>3.3170000000000002</v>
      </c>
      <c r="M18" s="91">
        <v>3.19</v>
      </c>
      <c r="N18" s="91">
        <v>2.899</v>
      </c>
      <c r="O18" s="91">
        <v>6.077</v>
      </c>
      <c r="P18" s="91">
        <v>2.379</v>
      </c>
      <c r="Q18" s="91">
        <v>1.0309999999999999</v>
      </c>
      <c r="R18" s="91">
        <v>2.2730000000000001</v>
      </c>
      <c r="S18" s="91">
        <v>3.4119999999999999</v>
      </c>
      <c r="T18" s="91">
        <v>2.2170000000000001</v>
      </c>
      <c r="U18" s="91">
        <v>-0.215</v>
      </c>
      <c r="V18" s="91">
        <v>-0.46400000000000002</v>
      </c>
      <c r="W18" s="91">
        <v>-1.125</v>
      </c>
      <c r="X18" s="91">
        <v>1.129</v>
      </c>
      <c r="Y18" s="91">
        <v>1.6</v>
      </c>
    </row>
    <row r="19" spans="1:25" x14ac:dyDescent="0.25">
      <c r="A19" s="84" t="s">
        <v>44</v>
      </c>
      <c r="B19" s="91">
        <v>2.6120000000000001</v>
      </c>
      <c r="C19" s="91">
        <v>2.5819999999999999</v>
      </c>
      <c r="D19" s="91">
        <v>3.3079999999999998</v>
      </c>
      <c r="E19" s="91">
        <v>2.3380000000000001</v>
      </c>
      <c r="F19" s="91">
        <v>1.1359999999999999</v>
      </c>
      <c r="G19" s="91">
        <v>4.8579999999999997</v>
      </c>
      <c r="H19" s="91">
        <v>1.988</v>
      </c>
      <c r="I19" s="91">
        <v>2.7810000000000001</v>
      </c>
      <c r="J19" s="91">
        <v>3.9780000000000002</v>
      </c>
      <c r="K19" s="91">
        <v>1.8959999999999999</v>
      </c>
      <c r="L19" s="91">
        <v>2.0259999999999998</v>
      </c>
      <c r="M19" s="91">
        <v>2.2519999999999998</v>
      </c>
      <c r="N19" s="91">
        <v>2.1709999999999998</v>
      </c>
      <c r="O19" s="91">
        <v>4.3860000000000001</v>
      </c>
      <c r="P19" s="91">
        <v>0.18</v>
      </c>
      <c r="Q19" s="91">
        <v>2.5579999999999998</v>
      </c>
      <c r="R19" s="91">
        <v>3.4809999999999999</v>
      </c>
      <c r="S19" s="91">
        <v>3.089</v>
      </c>
      <c r="T19" s="91">
        <v>0.38100000000000001</v>
      </c>
      <c r="U19" s="91">
        <v>-0.26800000000000002</v>
      </c>
      <c r="V19" s="91">
        <v>-1.5409999999999999</v>
      </c>
      <c r="W19" s="91">
        <v>-1.218</v>
      </c>
      <c r="X19" s="91">
        <v>0.67700000000000005</v>
      </c>
      <c r="Y19" s="91">
        <v>0.84699999999999998</v>
      </c>
    </row>
    <row r="20" spans="1:25" x14ac:dyDescent="0.25">
      <c r="A20" s="84" t="s">
        <v>62</v>
      </c>
      <c r="B20" s="91" t="s">
        <v>54</v>
      </c>
      <c r="C20" s="91">
        <v>8.7799999999999994</v>
      </c>
      <c r="D20" s="91">
        <v>8.6289999999999996</v>
      </c>
      <c r="E20" s="91">
        <v>10.7</v>
      </c>
      <c r="F20" s="91">
        <v>2.16</v>
      </c>
      <c r="G20" s="91">
        <v>3.7629999999999999</v>
      </c>
      <c r="H20" s="91">
        <v>4.6859999999999999</v>
      </c>
      <c r="I20" s="91">
        <v>1.881</v>
      </c>
      <c r="J20" s="91">
        <v>0.11899999999999999</v>
      </c>
      <c r="K20" s="91">
        <v>2.7490000000000001</v>
      </c>
      <c r="L20" s="91">
        <v>1.8779999999999999</v>
      </c>
      <c r="M20" s="91">
        <v>2.5230000000000001</v>
      </c>
      <c r="N20" s="91">
        <v>2.883</v>
      </c>
      <c r="O20" s="91">
        <v>6.3179999999999996</v>
      </c>
      <c r="P20" s="91">
        <v>1.0289999999999999</v>
      </c>
      <c r="Q20" s="91">
        <v>1.4730000000000001</v>
      </c>
      <c r="R20" s="91">
        <v>1.9079999999999999</v>
      </c>
      <c r="S20" s="91">
        <v>3.2789999999999999</v>
      </c>
      <c r="T20" s="91">
        <v>1.4390000000000001</v>
      </c>
      <c r="U20" s="91">
        <v>0.34399999999999997</v>
      </c>
      <c r="V20" s="91">
        <v>0.33500000000000002</v>
      </c>
      <c r="W20" s="91">
        <v>0.67500000000000004</v>
      </c>
      <c r="X20" s="91">
        <v>2.4340000000000002</v>
      </c>
      <c r="Y20" s="91">
        <v>2.3340000000000001</v>
      </c>
    </row>
    <row r="21" spans="1:25" x14ac:dyDescent="0.25">
      <c r="A21" s="84" t="s">
        <v>63</v>
      </c>
      <c r="B21" s="91">
        <v>2.077</v>
      </c>
      <c r="C21" s="91">
        <v>2.157</v>
      </c>
      <c r="D21" s="91">
        <v>2.1840000000000002</v>
      </c>
      <c r="E21" s="91">
        <v>1.82</v>
      </c>
      <c r="F21" s="91">
        <v>2.48</v>
      </c>
      <c r="G21" s="91">
        <v>2.9260000000000002</v>
      </c>
      <c r="H21" s="91">
        <v>2.3730000000000002</v>
      </c>
      <c r="I21" s="91">
        <v>2.4239999999999999</v>
      </c>
      <c r="J21" s="91">
        <v>2.0750000000000002</v>
      </c>
      <c r="K21" s="91">
        <v>1.1539999999999999</v>
      </c>
      <c r="L21" s="91">
        <v>1.8180000000000001</v>
      </c>
      <c r="M21" s="91">
        <v>1.9239999999999999</v>
      </c>
      <c r="N21" s="91">
        <v>1.6930000000000001</v>
      </c>
      <c r="O21" s="91">
        <v>3.4159999999999999</v>
      </c>
      <c r="P21" s="91">
        <v>1.3049999999999999</v>
      </c>
      <c r="Q21" s="91">
        <v>2.3109999999999999</v>
      </c>
      <c r="R21" s="91">
        <v>2.7589999999999999</v>
      </c>
      <c r="S21" s="91">
        <v>2.3980000000000001</v>
      </c>
      <c r="T21" s="91">
        <v>0.78900000000000003</v>
      </c>
      <c r="U21" s="91">
        <v>0.56399999999999995</v>
      </c>
      <c r="V21" s="91">
        <v>0.45200000000000001</v>
      </c>
      <c r="W21" s="91">
        <v>0.25</v>
      </c>
      <c r="X21" s="91">
        <v>1.147</v>
      </c>
      <c r="Y21" s="91">
        <v>1.4</v>
      </c>
    </row>
    <row r="22" spans="1:25" x14ac:dyDescent="0.25">
      <c r="A22" s="84" t="s">
        <v>45</v>
      </c>
      <c r="B22" s="91">
        <v>29.003</v>
      </c>
      <c r="C22" s="91">
        <v>19.742000000000001</v>
      </c>
      <c r="D22" s="91">
        <v>9.3109999999999999</v>
      </c>
      <c r="E22" s="91">
        <v>8.782</v>
      </c>
      <c r="F22" s="91">
        <v>3.0979999999999999</v>
      </c>
      <c r="G22" s="91">
        <v>3.9319999999999999</v>
      </c>
      <c r="H22" s="91">
        <v>5.6260000000000003</v>
      </c>
      <c r="I22" s="91">
        <v>3.5880000000000001</v>
      </c>
      <c r="J22" s="91">
        <v>1.387</v>
      </c>
      <c r="K22" s="91">
        <v>3.0379999999999998</v>
      </c>
      <c r="L22" s="91">
        <v>4.117</v>
      </c>
      <c r="M22" s="91">
        <v>4.444</v>
      </c>
      <c r="N22" s="91">
        <v>6.7450000000000001</v>
      </c>
      <c r="O22" s="91">
        <v>10.606</v>
      </c>
      <c r="P22" s="91">
        <v>0.19900000000000001</v>
      </c>
      <c r="Q22" s="91">
        <v>2.7410000000000001</v>
      </c>
      <c r="R22" s="91">
        <v>5.08</v>
      </c>
      <c r="S22" s="91">
        <v>4.2190000000000003</v>
      </c>
      <c r="T22" s="91">
        <v>3.2469999999999999</v>
      </c>
      <c r="U22" s="91">
        <v>0.47599999999999998</v>
      </c>
      <c r="V22" s="91">
        <v>6.8000000000000005E-2</v>
      </c>
      <c r="W22" s="91">
        <v>0.8</v>
      </c>
      <c r="X22" s="91">
        <v>3.6509999999999998</v>
      </c>
      <c r="Y22" s="91">
        <v>3</v>
      </c>
    </row>
    <row r="23" spans="1:25" x14ac:dyDescent="0.25">
      <c r="A23" s="84" t="s">
        <v>46</v>
      </c>
      <c r="B23" s="91">
        <v>0.39800000000000002</v>
      </c>
      <c r="C23" s="91">
        <v>1.0629999999999999</v>
      </c>
      <c r="D23" s="91">
        <v>1.2170000000000001</v>
      </c>
      <c r="E23" s="91">
        <v>1.349</v>
      </c>
      <c r="F23" s="91">
        <v>1.31</v>
      </c>
      <c r="G23" s="91">
        <v>2.952</v>
      </c>
      <c r="H23" s="91">
        <v>2.665</v>
      </c>
      <c r="I23" s="91">
        <v>2.0070000000000001</v>
      </c>
      <c r="J23" s="91">
        <v>1.29</v>
      </c>
      <c r="K23" s="91">
        <v>0.14699999999999999</v>
      </c>
      <c r="L23" s="91">
        <v>0.77400000000000002</v>
      </c>
      <c r="M23" s="91">
        <v>1.2749999999999999</v>
      </c>
      <c r="N23" s="91">
        <v>1.583</v>
      </c>
      <c r="O23" s="91">
        <v>3.9159999999999999</v>
      </c>
      <c r="P23" s="91">
        <v>1.6339999999999999</v>
      </c>
      <c r="Q23" s="91">
        <v>1.6859999999999999</v>
      </c>
      <c r="R23" s="91">
        <v>3.3239999999999998</v>
      </c>
      <c r="S23" s="91">
        <v>3.1619999999999999</v>
      </c>
      <c r="T23" s="91">
        <v>2.2160000000000002</v>
      </c>
      <c r="U23" s="91">
        <v>1.2090000000000001</v>
      </c>
      <c r="V23" s="91">
        <v>-0.156</v>
      </c>
      <c r="W23" s="91">
        <v>0.38900000000000001</v>
      </c>
      <c r="X23" s="91">
        <v>0.83899999999999997</v>
      </c>
      <c r="Y23" s="91">
        <v>1.2130000000000001</v>
      </c>
    </row>
    <row r="24" spans="1:25" x14ac:dyDescent="0.25">
      <c r="A24" s="84" t="s">
        <v>47</v>
      </c>
      <c r="B24" s="91">
        <v>1.7689999999999999</v>
      </c>
      <c r="C24" s="91">
        <v>2.0790000000000002</v>
      </c>
      <c r="D24" s="91">
        <v>1.27</v>
      </c>
      <c r="E24" s="91">
        <v>0.67300000000000004</v>
      </c>
      <c r="F24" s="91">
        <v>0.57699999999999996</v>
      </c>
      <c r="G24" s="91">
        <v>1.8149999999999999</v>
      </c>
      <c r="H24" s="91">
        <v>1.784</v>
      </c>
      <c r="I24" s="91">
        <v>1.9370000000000001</v>
      </c>
      <c r="J24" s="91">
        <v>2.1720000000000002</v>
      </c>
      <c r="K24" s="91">
        <v>2.335</v>
      </c>
      <c r="L24" s="91">
        <v>1.8879999999999999</v>
      </c>
      <c r="M24" s="91">
        <v>1.8919999999999999</v>
      </c>
      <c r="N24" s="91">
        <v>1.605</v>
      </c>
      <c r="O24" s="91">
        <v>3.161</v>
      </c>
      <c r="P24" s="91">
        <v>0.10199999999999999</v>
      </c>
      <c r="Q24" s="91">
        <v>1.7370000000000001</v>
      </c>
      <c r="R24" s="91">
        <v>2.2890000000000001</v>
      </c>
      <c r="S24" s="91">
        <v>2.2160000000000002</v>
      </c>
      <c r="T24" s="91">
        <v>0.98899999999999999</v>
      </c>
      <c r="U24" s="91">
        <v>0.61</v>
      </c>
      <c r="V24" s="91">
        <v>9.1999999999999998E-2</v>
      </c>
      <c r="W24" s="91">
        <v>0.30599999999999999</v>
      </c>
      <c r="X24" s="91">
        <v>1.165</v>
      </c>
      <c r="Y24" s="91">
        <v>1.8560000000000001</v>
      </c>
    </row>
    <row r="25" spans="1:25" x14ac:dyDescent="0.25">
      <c r="A25" s="84" t="s">
        <v>48</v>
      </c>
      <c r="B25" s="91">
        <v>1.7330000000000001</v>
      </c>
      <c r="C25" s="91">
        <v>1.274</v>
      </c>
      <c r="D25" s="91">
        <v>1.532</v>
      </c>
      <c r="E25" s="91">
        <v>0.60399999999999998</v>
      </c>
      <c r="F25" s="91">
        <v>0.64300000000000002</v>
      </c>
      <c r="G25" s="91">
        <v>1.3620000000000001</v>
      </c>
      <c r="H25" s="91">
        <v>1.911</v>
      </c>
      <c r="I25" s="91">
        <v>1.35</v>
      </c>
      <c r="J25" s="91">
        <v>1.0269999999999999</v>
      </c>
      <c r="K25" s="91">
        <v>1.7909999999999999</v>
      </c>
      <c r="L25" s="91">
        <v>1.948</v>
      </c>
      <c r="M25" s="91">
        <v>1.804</v>
      </c>
      <c r="N25" s="91">
        <v>2.258</v>
      </c>
      <c r="O25" s="91">
        <v>2.7480000000000002</v>
      </c>
      <c r="P25" s="91">
        <v>0.22700000000000001</v>
      </c>
      <c r="Q25" s="91">
        <v>1.1579999999999999</v>
      </c>
      <c r="R25" s="91">
        <v>2.4860000000000002</v>
      </c>
      <c r="S25" s="91">
        <v>2.1120000000000001</v>
      </c>
      <c r="T25" s="91">
        <v>1.6060000000000001</v>
      </c>
      <c r="U25" s="91">
        <v>0.76500000000000001</v>
      </c>
      <c r="V25" s="91">
        <v>0.14199999999999999</v>
      </c>
      <c r="W25" s="91">
        <v>0.39200000000000002</v>
      </c>
      <c r="X25" s="91">
        <v>1.702</v>
      </c>
      <c r="Y25" s="91">
        <v>1.8069999999999999</v>
      </c>
    </row>
    <row r="26" spans="1:25" x14ac:dyDescent="0.25">
      <c r="A26" s="84" t="s">
        <v>49</v>
      </c>
      <c r="B26" s="91">
        <v>8.8179999999999996</v>
      </c>
      <c r="C26" s="91">
        <v>7.8730000000000002</v>
      </c>
      <c r="D26" s="91">
        <v>5.4409999999999998</v>
      </c>
      <c r="E26" s="91">
        <v>4.5170000000000003</v>
      </c>
      <c r="F26" s="91">
        <v>2.141</v>
      </c>
      <c r="G26" s="91">
        <v>2.8969999999999998</v>
      </c>
      <c r="H26" s="91">
        <v>3.6419999999999999</v>
      </c>
      <c r="I26" s="91">
        <v>3.9209999999999998</v>
      </c>
      <c r="J26" s="91">
        <v>3.45</v>
      </c>
      <c r="K26" s="91">
        <v>3.02</v>
      </c>
      <c r="L26" s="91">
        <v>3.4860000000000002</v>
      </c>
      <c r="M26" s="91">
        <v>3.3140000000000001</v>
      </c>
      <c r="N26" s="91">
        <v>2.9889999999999999</v>
      </c>
      <c r="O26" s="91">
        <v>4.2300000000000004</v>
      </c>
      <c r="P26" s="91">
        <v>1.347</v>
      </c>
      <c r="Q26" s="91">
        <v>4.7039999999999997</v>
      </c>
      <c r="R26" s="91">
        <v>3.1179999999999999</v>
      </c>
      <c r="S26" s="91">
        <v>1.0349999999999999</v>
      </c>
      <c r="T26" s="91">
        <v>-0.85399999999999998</v>
      </c>
      <c r="U26" s="91">
        <v>-1.3939999999999999</v>
      </c>
      <c r="V26" s="91">
        <v>-1.0940000000000001</v>
      </c>
      <c r="W26" s="91">
        <v>1.2999999999999999E-2</v>
      </c>
      <c r="X26" s="91">
        <v>1.1379999999999999</v>
      </c>
      <c r="Y26" s="91">
        <v>0.71399999999999997</v>
      </c>
    </row>
    <row r="27" spans="1:25" x14ac:dyDescent="0.25">
      <c r="A27" s="84" t="s">
        <v>69</v>
      </c>
      <c r="B27" s="91">
        <v>28.303000000000001</v>
      </c>
      <c r="C27" s="91">
        <v>23.463000000000001</v>
      </c>
      <c r="D27" s="91">
        <v>18.294</v>
      </c>
      <c r="E27" s="91">
        <v>14.167999999999999</v>
      </c>
      <c r="F27" s="91">
        <v>10.021000000000001</v>
      </c>
      <c r="G27" s="91">
        <v>9.7840000000000007</v>
      </c>
      <c r="H27" s="91">
        <v>9.157</v>
      </c>
      <c r="I27" s="91">
        <v>5.2649999999999997</v>
      </c>
      <c r="J27" s="91">
        <v>4.6630000000000003</v>
      </c>
      <c r="K27" s="91">
        <v>6.7510000000000003</v>
      </c>
      <c r="L27" s="91">
        <v>3.556</v>
      </c>
      <c r="M27" s="91">
        <v>3.9159999999999999</v>
      </c>
      <c r="N27" s="91">
        <v>7.9669999999999996</v>
      </c>
      <c r="O27" s="91">
        <v>6.0510000000000002</v>
      </c>
      <c r="P27" s="91">
        <v>4.2009999999999996</v>
      </c>
      <c r="Q27" s="91">
        <v>4.867</v>
      </c>
      <c r="R27" s="91">
        <v>3.9209999999999998</v>
      </c>
      <c r="S27" s="91">
        <v>5.6680000000000001</v>
      </c>
      <c r="T27" s="91">
        <v>1.7210000000000001</v>
      </c>
      <c r="U27" s="91">
        <v>-0.222</v>
      </c>
      <c r="V27" s="91">
        <v>-7.0000000000000007E-2</v>
      </c>
      <c r="W27" s="91">
        <v>0.41899999999999998</v>
      </c>
      <c r="X27" s="91">
        <v>2.4079999999999999</v>
      </c>
      <c r="Y27" s="91">
        <v>2.8050000000000002</v>
      </c>
    </row>
    <row r="28" spans="1:25" x14ac:dyDescent="0.25">
      <c r="A28" s="84" t="s">
        <v>50</v>
      </c>
      <c r="B28" s="91">
        <v>2.5179999999999998</v>
      </c>
      <c r="C28" s="91">
        <v>2.1800000000000002</v>
      </c>
      <c r="D28" s="91">
        <v>1.2529999999999999</v>
      </c>
      <c r="E28" s="91">
        <v>2.13</v>
      </c>
      <c r="F28" s="91">
        <v>2.4119999999999999</v>
      </c>
      <c r="G28" s="91">
        <v>5.3029999999999999</v>
      </c>
      <c r="H28" s="91">
        <v>3.9980000000000002</v>
      </c>
      <c r="I28" s="91">
        <v>4.6859999999999999</v>
      </c>
      <c r="J28" s="91">
        <v>4</v>
      </c>
      <c r="K28" s="91">
        <v>2.31</v>
      </c>
      <c r="L28" s="91">
        <v>2.2010000000000001</v>
      </c>
      <c r="M28" s="91">
        <v>2.6739999999999999</v>
      </c>
      <c r="N28" s="91">
        <v>2.88</v>
      </c>
      <c r="O28" s="91">
        <v>3.1280000000000001</v>
      </c>
      <c r="P28" s="91">
        <v>-1.6759999999999999</v>
      </c>
      <c r="Q28" s="91">
        <v>-1.6359999999999999</v>
      </c>
      <c r="R28" s="91">
        <v>1.2130000000000001</v>
      </c>
      <c r="S28" s="91">
        <v>1.883</v>
      </c>
      <c r="T28" s="91">
        <v>0.55400000000000005</v>
      </c>
      <c r="U28" s="91">
        <v>0.29199999999999998</v>
      </c>
      <c r="V28" s="91">
        <v>-4.2000000000000003E-2</v>
      </c>
      <c r="W28" s="91">
        <v>-0.2</v>
      </c>
      <c r="X28" s="91">
        <v>0.26700000000000002</v>
      </c>
      <c r="Y28" s="91">
        <v>0.70299999999999996</v>
      </c>
    </row>
    <row r="29" spans="1:25" x14ac:dyDescent="0.25">
      <c r="A29" s="84" t="s">
        <v>51</v>
      </c>
      <c r="B29" s="91">
        <v>5.3929999999999998</v>
      </c>
      <c r="C29" s="91">
        <v>3.9830000000000001</v>
      </c>
      <c r="D29" s="91">
        <v>1.849</v>
      </c>
      <c r="E29" s="91">
        <v>2.0310000000000001</v>
      </c>
      <c r="F29" s="91">
        <v>1.651</v>
      </c>
      <c r="G29" s="91">
        <v>2.58</v>
      </c>
      <c r="H29" s="91">
        <v>2.3239999999999998</v>
      </c>
      <c r="I29" s="91">
        <v>2.6120000000000001</v>
      </c>
      <c r="J29" s="91">
        <v>2.8130000000000002</v>
      </c>
      <c r="K29" s="91">
        <v>2.2570000000000001</v>
      </c>
      <c r="L29" s="91">
        <v>2.2069999999999999</v>
      </c>
      <c r="M29" s="91">
        <v>2.2290000000000001</v>
      </c>
      <c r="N29" s="91">
        <v>2.0249999999999999</v>
      </c>
      <c r="O29" s="91">
        <v>3.492</v>
      </c>
      <c r="P29" s="91">
        <v>0.76500000000000001</v>
      </c>
      <c r="Q29" s="91">
        <v>1.62</v>
      </c>
      <c r="R29" s="91">
        <v>2.9350000000000001</v>
      </c>
      <c r="S29" s="91">
        <v>3.3149999999999999</v>
      </c>
      <c r="T29" s="91">
        <v>1.2450000000000001</v>
      </c>
      <c r="U29" s="91">
        <v>0.23400000000000001</v>
      </c>
      <c r="V29" s="91">
        <v>0.108</v>
      </c>
      <c r="W29" s="91">
        <v>-0.05</v>
      </c>
      <c r="X29" s="91">
        <v>1.3260000000000001</v>
      </c>
      <c r="Y29" s="91">
        <v>1.347</v>
      </c>
    </row>
    <row r="30" spans="1:25" x14ac:dyDescent="0.25">
      <c r="A30" s="84" t="s">
        <v>52</v>
      </c>
      <c r="B30" s="91">
        <v>25</v>
      </c>
      <c r="C30" s="91">
        <v>17.600000000000001</v>
      </c>
      <c r="D30" s="91">
        <v>8.0739999999999998</v>
      </c>
      <c r="E30" s="91">
        <v>4.2949999999999999</v>
      </c>
      <c r="F30" s="91">
        <v>2.1139999999999999</v>
      </c>
      <c r="G30" s="91">
        <v>2.633</v>
      </c>
      <c r="H30" s="91">
        <v>2.5259999999999998</v>
      </c>
      <c r="I30" s="91">
        <v>1.9630000000000001</v>
      </c>
      <c r="J30" s="91">
        <v>2.94</v>
      </c>
      <c r="K30" s="91">
        <v>6.1870000000000003</v>
      </c>
      <c r="L30" s="91">
        <v>6.89</v>
      </c>
      <c r="M30" s="91">
        <v>6.5709999999999997</v>
      </c>
      <c r="N30" s="91">
        <v>10.081</v>
      </c>
      <c r="O30" s="91">
        <v>15.253</v>
      </c>
      <c r="P30" s="91">
        <v>3.2589999999999999</v>
      </c>
      <c r="Q30" s="91">
        <v>-1.224</v>
      </c>
      <c r="R30" s="91">
        <v>4.2220000000000004</v>
      </c>
      <c r="S30" s="91">
        <v>2.2850000000000001</v>
      </c>
      <c r="T30" s="91">
        <v>1.0999999999999999E-2</v>
      </c>
      <c r="U30" s="91">
        <v>0.69</v>
      </c>
      <c r="V30" s="91">
        <v>0.21299999999999999</v>
      </c>
      <c r="W30" s="91">
        <v>9.9000000000000005E-2</v>
      </c>
      <c r="X30" s="91">
        <v>2.8940000000000001</v>
      </c>
      <c r="Y30" s="91">
        <v>2.7109999999999999</v>
      </c>
    </row>
    <row r="31" spans="1:25" x14ac:dyDescent="0.25">
      <c r="A31" s="84" t="s">
        <v>53</v>
      </c>
      <c r="B31" s="91" t="s">
        <v>54</v>
      </c>
      <c r="C31" s="91">
        <v>23.091999999999999</v>
      </c>
      <c r="D31" s="91">
        <v>8.7349999999999994</v>
      </c>
      <c r="E31" s="91">
        <v>5.3689999999999998</v>
      </c>
      <c r="F31" s="91">
        <v>1.4430000000000001</v>
      </c>
      <c r="G31" s="91">
        <v>1.0940000000000001</v>
      </c>
      <c r="H31" s="91">
        <v>1.5489999999999999</v>
      </c>
      <c r="I31" s="91">
        <v>0.33600000000000002</v>
      </c>
      <c r="J31" s="91">
        <v>-1.077</v>
      </c>
      <c r="K31" s="91">
        <v>1.1539999999999999</v>
      </c>
      <c r="L31" s="91">
        <v>2.6720000000000002</v>
      </c>
      <c r="M31" s="91">
        <v>3.7570000000000001</v>
      </c>
      <c r="N31" s="91">
        <v>5.7510000000000003</v>
      </c>
      <c r="O31" s="91">
        <v>11.162000000000001</v>
      </c>
      <c r="P31" s="91">
        <v>4.1609999999999996</v>
      </c>
      <c r="Q31" s="91">
        <v>1.1910000000000001</v>
      </c>
      <c r="R31" s="91">
        <v>4.1239999999999997</v>
      </c>
      <c r="S31" s="91">
        <v>3.1640000000000001</v>
      </c>
      <c r="T31" s="91">
        <v>1.1639999999999999</v>
      </c>
      <c r="U31" s="91">
        <v>0.24199999999999999</v>
      </c>
      <c r="V31" s="91">
        <v>-0.67700000000000005</v>
      </c>
      <c r="W31" s="91">
        <v>0.67800000000000005</v>
      </c>
      <c r="X31" s="91">
        <v>3.718</v>
      </c>
      <c r="Y31" s="91">
        <v>2.4620000000000002</v>
      </c>
    </row>
    <row r="32" spans="1:25" x14ac:dyDescent="0.25">
      <c r="A32" s="84" t="s">
        <v>55</v>
      </c>
      <c r="B32" s="91">
        <v>1.9</v>
      </c>
      <c r="C32" s="91">
        <v>1.1559999999999999</v>
      </c>
      <c r="D32" s="91">
        <v>1.371</v>
      </c>
      <c r="E32" s="91">
        <v>0.97199999999999998</v>
      </c>
      <c r="F32" s="91">
        <v>1.0209999999999999</v>
      </c>
      <c r="G32" s="91">
        <v>3.7810000000000001</v>
      </c>
      <c r="H32" s="91">
        <v>2.4039999999999999</v>
      </c>
      <c r="I32" s="91">
        <v>2.0590000000000002</v>
      </c>
      <c r="J32" s="91">
        <v>2.5289999999999999</v>
      </c>
      <c r="K32" s="91">
        <v>3.24</v>
      </c>
      <c r="L32" s="91">
        <v>3.7639999999999998</v>
      </c>
      <c r="M32" s="91">
        <v>2.9580000000000002</v>
      </c>
      <c r="N32" s="91">
        <v>2.6560000000000001</v>
      </c>
      <c r="O32" s="91">
        <v>4.09</v>
      </c>
      <c r="P32" s="91">
        <v>1.0999999999999999E-2</v>
      </c>
      <c r="Q32" s="91">
        <v>2.7959999999999998</v>
      </c>
      <c r="R32" s="91">
        <v>3.726</v>
      </c>
      <c r="S32" s="91">
        <v>2.887</v>
      </c>
      <c r="T32" s="91">
        <v>1.7</v>
      </c>
      <c r="U32" s="91">
        <v>0.69599999999999995</v>
      </c>
      <c r="V32" s="91">
        <v>6.3E-2</v>
      </c>
      <c r="W32" s="91">
        <v>0.04</v>
      </c>
      <c r="X32" s="91">
        <v>2.1110000000000002</v>
      </c>
      <c r="Y32" s="91">
        <v>1.528</v>
      </c>
    </row>
    <row r="33" spans="1:25" x14ac:dyDescent="0.25">
      <c r="A33" s="84" t="s">
        <v>56</v>
      </c>
      <c r="B33" s="91">
        <v>3.9729999999999999</v>
      </c>
      <c r="C33" s="91">
        <v>1.964</v>
      </c>
      <c r="D33" s="91">
        <v>3.9239999999999999</v>
      </c>
      <c r="E33" s="91">
        <v>3.6859999999999999</v>
      </c>
      <c r="F33" s="91">
        <v>2.294</v>
      </c>
      <c r="G33" s="91">
        <v>3.0369999999999999</v>
      </c>
      <c r="H33" s="91">
        <v>2.5139999999999998</v>
      </c>
      <c r="I33" s="91">
        <v>2.6139999999999999</v>
      </c>
      <c r="J33" s="91">
        <v>1.931</v>
      </c>
      <c r="K33" s="91">
        <v>2.726</v>
      </c>
      <c r="L33" s="91">
        <v>2.5219999999999998</v>
      </c>
      <c r="M33" s="91">
        <v>2.5760000000000001</v>
      </c>
      <c r="N33" s="91">
        <v>0.69699999999999995</v>
      </c>
      <c r="O33" s="91">
        <v>4.6840000000000002</v>
      </c>
      <c r="P33" s="91">
        <v>1.84</v>
      </c>
      <c r="Q33" s="91">
        <v>2.0409999999999999</v>
      </c>
      <c r="R33" s="91">
        <v>2.5129999999999999</v>
      </c>
      <c r="S33" s="91">
        <v>3.2269999999999999</v>
      </c>
      <c r="T33" s="91">
        <v>0.97899999999999998</v>
      </c>
      <c r="U33" s="91">
        <v>0.77100000000000002</v>
      </c>
      <c r="V33" s="91">
        <v>1.1759999999999999</v>
      </c>
      <c r="W33" s="91">
        <v>0.9</v>
      </c>
      <c r="X33" s="91">
        <v>1.2609999999999999</v>
      </c>
      <c r="Y33" s="91">
        <v>1.8120000000000001</v>
      </c>
    </row>
    <row r="34" spans="1:25" x14ac:dyDescent="0.25">
      <c r="A34" s="84" t="s">
        <v>57</v>
      </c>
      <c r="B34" s="91">
        <v>1.347</v>
      </c>
      <c r="C34" s="91">
        <v>1.448</v>
      </c>
      <c r="D34" s="91">
        <v>1.8560000000000001</v>
      </c>
      <c r="E34" s="91">
        <v>1.784</v>
      </c>
      <c r="F34" s="91">
        <v>2.0369999999999999</v>
      </c>
      <c r="G34" s="91">
        <v>2.347</v>
      </c>
      <c r="H34" s="91">
        <v>5.1130000000000004</v>
      </c>
      <c r="I34" s="91">
        <v>3.8519999999999999</v>
      </c>
      <c r="J34" s="91">
        <v>2.2269999999999999</v>
      </c>
      <c r="K34" s="91">
        <v>1.383</v>
      </c>
      <c r="L34" s="91">
        <v>1.4910000000000001</v>
      </c>
      <c r="M34" s="91">
        <v>1.653</v>
      </c>
      <c r="N34" s="91">
        <v>1.587</v>
      </c>
      <c r="O34" s="91">
        <v>2.2130000000000001</v>
      </c>
      <c r="P34" s="91">
        <v>0.97199999999999998</v>
      </c>
      <c r="Q34" s="91">
        <v>0.93</v>
      </c>
      <c r="R34" s="91">
        <v>2.4700000000000002</v>
      </c>
      <c r="S34" s="91">
        <v>2.8180000000000001</v>
      </c>
      <c r="T34" s="91">
        <v>2.556</v>
      </c>
      <c r="U34" s="91">
        <v>0.32100000000000001</v>
      </c>
      <c r="V34" s="91">
        <v>0.22</v>
      </c>
      <c r="W34" s="91">
        <v>0.11</v>
      </c>
      <c r="X34" s="91">
        <v>1.2989999999999999</v>
      </c>
      <c r="Y34" s="91">
        <v>1.446</v>
      </c>
    </row>
    <row r="35" spans="1:25" x14ac:dyDescent="0.25">
      <c r="A35" s="84" t="s">
        <v>70</v>
      </c>
      <c r="B35" s="91">
        <v>27.875</v>
      </c>
      <c r="C35" s="91">
        <v>19.899999999999999</v>
      </c>
      <c r="D35" s="91">
        <v>14.9</v>
      </c>
      <c r="E35" s="91">
        <v>11.8</v>
      </c>
      <c r="F35" s="91">
        <v>7.3</v>
      </c>
      <c r="G35" s="91">
        <v>10.1</v>
      </c>
      <c r="H35" s="91">
        <v>5.5</v>
      </c>
      <c r="I35" s="91">
        <v>1.9</v>
      </c>
      <c r="J35" s="91">
        <v>0.84199999999999997</v>
      </c>
      <c r="K35" s="91">
        <v>3.492</v>
      </c>
      <c r="L35" s="91">
        <v>2.133</v>
      </c>
      <c r="M35" s="91">
        <v>1.0329999999999999</v>
      </c>
      <c r="N35" s="91">
        <v>2.492</v>
      </c>
      <c r="O35" s="91">
        <v>4.2169999999999996</v>
      </c>
      <c r="P35" s="91">
        <v>3.45</v>
      </c>
      <c r="Q35" s="91">
        <v>2.5830000000000002</v>
      </c>
      <c r="R35" s="91">
        <v>4.2670000000000003</v>
      </c>
      <c r="S35" s="91">
        <v>3.7</v>
      </c>
      <c r="T35" s="91">
        <v>0.9</v>
      </c>
      <c r="U35" s="91">
        <v>-2.5000000000000001E-2</v>
      </c>
      <c r="V35" s="91">
        <v>-0.93300000000000005</v>
      </c>
      <c r="W35" s="91">
        <v>-0.58299999999999996</v>
      </c>
      <c r="X35" s="91">
        <v>1.9750000000000001</v>
      </c>
      <c r="Y35" s="91">
        <v>1.9890000000000001</v>
      </c>
    </row>
    <row r="36" spans="1:25" x14ac:dyDescent="0.25">
      <c r="A36" s="84" t="s">
        <v>58</v>
      </c>
      <c r="B36" s="91">
        <v>3.9689999999999999</v>
      </c>
      <c r="C36" s="91">
        <v>2.9359999999999999</v>
      </c>
      <c r="D36" s="91">
        <v>1.89</v>
      </c>
      <c r="E36" s="91">
        <v>2.2149999999999999</v>
      </c>
      <c r="F36" s="91">
        <v>2.17</v>
      </c>
      <c r="G36" s="91">
        <v>2.8050000000000002</v>
      </c>
      <c r="H36" s="91">
        <v>4.41</v>
      </c>
      <c r="I36" s="91">
        <v>3.7010000000000001</v>
      </c>
      <c r="J36" s="91">
        <v>3.2370000000000001</v>
      </c>
      <c r="K36" s="91">
        <v>2.5099999999999998</v>
      </c>
      <c r="L36" s="91">
        <v>2.13</v>
      </c>
      <c r="M36" s="91">
        <v>3.0459999999999998</v>
      </c>
      <c r="N36" s="91">
        <v>2.4220000000000002</v>
      </c>
      <c r="O36" s="91">
        <v>2.6520000000000001</v>
      </c>
      <c r="P36" s="91">
        <v>-0.90300000000000002</v>
      </c>
      <c r="Q36" s="91">
        <v>1.391</v>
      </c>
      <c r="R36" s="91">
        <v>3.5539999999999998</v>
      </c>
      <c r="S36" s="91">
        <v>2.7759999999999998</v>
      </c>
      <c r="T36" s="91">
        <v>0.44</v>
      </c>
      <c r="U36" s="91">
        <v>-0.16</v>
      </c>
      <c r="V36" s="91">
        <v>0.50800000000000001</v>
      </c>
      <c r="W36" s="91">
        <v>0.63600000000000001</v>
      </c>
      <c r="X36" s="91">
        <v>1.556</v>
      </c>
      <c r="Y36" s="91">
        <v>1.7490000000000001</v>
      </c>
    </row>
    <row r="37" spans="1:25" x14ac:dyDescent="0.25">
      <c r="A37" s="84" t="s">
        <v>71</v>
      </c>
      <c r="B37" s="91">
        <v>32.271999999999998</v>
      </c>
      <c r="C37" s="91">
        <v>38.808999999999997</v>
      </c>
      <c r="D37" s="91">
        <v>154.76300000000001</v>
      </c>
      <c r="E37" s="91">
        <v>59.097000000000001</v>
      </c>
      <c r="F37" s="91">
        <v>45.804000000000002</v>
      </c>
      <c r="G37" s="91">
        <v>45.667000000000002</v>
      </c>
      <c r="H37" s="91">
        <v>34.454000000000001</v>
      </c>
      <c r="I37" s="91">
        <v>22.498000000000001</v>
      </c>
      <c r="J37" s="91">
        <v>15.37</v>
      </c>
      <c r="K37" s="91">
        <v>11.855</v>
      </c>
      <c r="L37" s="91">
        <v>8.9949999999999992</v>
      </c>
      <c r="M37" s="91">
        <v>6.5910000000000002</v>
      </c>
      <c r="N37" s="91">
        <v>4.8339999999999996</v>
      </c>
      <c r="O37" s="91">
        <v>7.8460000000000001</v>
      </c>
      <c r="P37" s="91">
        <v>5.5839999999999996</v>
      </c>
      <c r="Q37" s="91">
        <v>6.1130000000000004</v>
      </c>
      <c r="R37" s="91">
        <v>5.7949999999999999</v>
      </c>
      <c r="S37" s="91">
        <v>3.339</v>
      </c>
      <c r="T37" s="91">
        <v>4.0019999999999998</v>
      </c>
      <c r="U37" s="91">
        <v>1.0760000000000001</v>
      </c>
      <c r="V37" s="91">
        <v>-0.59599999999999997</v>
      </c>
      <c r="W37" s="91">
        <v>-1.5549999999999999</v>
      </c>
      <c r="X37" s="91">
        <v>1.3440000000000001</v>
      </c>
      <c r="Y37" s="91">
        <v>4.6630000000000003</v>
      </c>
    </row>
    <row r="38" spans="1:25" x14ac:dyDescent="0.25">
      <c r="A38" s="84" t="s">
        <v>59</v>
      </c>
      <c r="B38" s="91">
        <v>9.9009999999999998</v>
      </c>
      <c r="C38" s="91">
        <v>5.782</v>
      </c>
      <c r="D38" s="91">
        <v>6.0330000000000004</v>
      </c>
      <c r="E38" s="91">
        <v>6.6909999999999998</v>
      </c>
      <c r="F38" s="91">
        <v>10.461</v>
      </c>
      <c r="G38" s="91">
        <v>12.161</v>
      </c>
      <c r="H38" s="91">
        <v>7.1440000000000001</v>
      </c>
      <c r="I38" s="91">
        <v>3.4889999999999999</v>
      </c>
      <c r="J38" s="91">
        <v>8.4169999999999998</v>
      </c>
      <c r="K38" s="91">
        <v>7.4509999999999996</v>
      </c>
      <c r="L38" s="91">
        <v>2.7789999999999999</v>
      </c>
      <c r="M38" s="91">
        <v>4.266</v>
      </c>
      <c r="N38" s="91">
        <v>1.9</v>
      </c>
      <c r="O38" s="91">
        <v>3.95</v>
      </c>
      <c r="P38" s="91">
        <v>0.93600000000000005</v>
      </c>
      <c r="Q38" s="91">
        <v>0.7</v>
      </c>
      <c r="R38" s="91">
        <v>4.0730000000000004</v>
      </c>
      <c r="S38" s="91">
        <v>3.73</v>
      </c>
      <c r="T38" s="91">
        <v>1.4570000000000001</v>
      </c>
      <c r="U38" s="91">
        <v>-9.1999999999999998E-2</v>
      </c>
      <c r="V38" s="91">
        <v>-0.33400000000000002</v>
      </c>
      <c r="W38" s="91">
        <v>-0.47399999999999998</v>
      </c>
      <c r="X38" s="91">
        <v>1.3320000000000001</v>
      </c>
      <c r="Y38" s="91">
        <v>2.649</v>
      </c>
    </row>
    <row r="39" spans="1:25" x14ac:dyDescent="0.25">
      <c r="A39" s="84" t="s">
        <v>60</v>
      </c>
      <c r="B39" s="91">
        <v>13.656000000000001</v>
      </c>
      <c r="C39" s="91">
        <v>9.9109999999999996</v>
      </c>
      <c r="D39" s="91">
        <v>8.343</v>
      </c>
      <c r="E39" s="91">
        <v>7.9420000000000002</v>
      </c>
      <c r="F39" s="91">
        <v>6.1269999999999998</v>
      </c>
      <c r="G39" s="91">
        <v>8.9339999999999993</v>
      </c>
      <c r="H39" s="91">
        <v>8.3759999999999994</v>
      </c>
      <c r="I39" s="91">
        <v>7.4770000000000003</v>
      </c>
      <c r="J39" s="91">
        <v>5.5389999999999997</v>
      </c>
      <c r="K39" s="91">
        <v>3.589</v>
      </c>
      <c r="L39" s="91">
        <v>2.4550000000000001</v>
      </c>
      <c r="M39" s="91">
        <v>2.4630000000000001</v>
      </c>
      <c r="N39" s="91">
        <v>3.6629999999999998</v>
      </c>
      <c r="O39" s="91">
        <v>5.6520000000000001</v>
      </c>
      <c r="P39" s="91">
        <v>0.84199999999999997</v>
      </c>
      <c r="Q39" s="91">
        <v>1.7969999999999999</v>
      </c>
      <c r="R39" s="91">
        <v>1.798</v>
      </c>
      <c r="S39" s="91">
        <v>2.5960000000000001</v>
      </c>
      <c r="T39" s="91">
        <v>1.7709999999999999</v>
      </c>
      <c r="U39" s="91">
        <v>0.20499999999999999</v>
      </c>
      <c r="V39" s="91">
        <v>-0.52200000000000002</v>
      </c>
      <c r="W39" s="91">
        <v>-5.2999999999999999E-2</v>
      </c>
      <c r="X39" s="91">
        <v>1.431</v>
      </c>
      <c r="Y39" s="91">
        <v>2.0590000000000002</v>
      </c>
    </row>
    <row r="40" spans="1:25" x14ac:dyDescent="0.25">
      <c r="A40" s="84" t="s">
        <v>61</v>
      </c>
      <c r="B40" s="91">
        <v>4.6740000000000004</v>
      </c>
      <c r="C40" s="91">
        <v>3.5990000000000002</v>
      </c>
      <c r="D40" s="91">
        <v>1.877</v>
      </c>
      <c r="E40" s="91">
        <v>1.764</v>
      </c>
      <c r="F40" s="91">
        <v>2.2349999999999999</v>
      </c>
      <c r="G40" s="91">
        <v>3.484</v>
      </c>
      <c r="H40" s="91">
        <v>3.585</v>
      </c>
      <c r="I40" s="91">
        <v>3.0990000000000002</v>
      </c>
      <c r="J40" s="91">
        <v>3.0409999999999999</v>
      </c>
      <c r="K40" s="91">
        <v>3.0390000000000001</v>
      </c>
      <c r="L40" s="91">
        <v>3.371</v>
      </c>
      <c r="M40" s="91">
        <v>3.5179999999999998</v>
      </c>
      <c r="N40" s="91">
        <v>2.7890000000000001</v>
      </c>
      <c r="O40" s="91">
        <v>4.0759999999999996</v>
      </c>
      <c r="P40" s="91">
        <v>-0.28899999999999998</v>
      </c>
      <c r="Q40" s="91">
        <v>1.798</v>
      </c>
      <c r="R40" s="91">
        <v>3.1970000000000001</v>
      </c>
      <c r="S40" s="91">
        <v>2.4430000000000001</v>
      </c>
      <c r="T40" s="91">
        <v>1.413</v>
      </c>
      <c r="U40" s="91">
        <v>-0.14899999999999999</v>
      </c>
      <c r="V40" s="91">
        <v>-0.498</v>
      </c>
      <c r="W40" s="91">
        <v>-0.20399999999999999</v>
      </c>
      <c r="X40" s="91">
        <v>1.96</v>
      </c>
      <c r="Y40" s="91">
        <v>1.8089999999999999</v>
      </c>
    </row>
    <row r="41" spans="1:25" x14ac:dyDescent="0.25">
      <c r="A41" s="84" t="s">
        <v>64</v>
      </c>
      <c r="B41" s="91">
        <v>2.4689999999999999</v>
      </c>
      <c r="C41" s="91">
        <v>1.0189999999999999</v>
      </c>
      <c r="D41" s="91">
        <v>1.8180000000000001</v>
      </c>
      <c r="E41" s="91">
        <v>1.008</v>
      </c>
      <c r="F41" s="91">
        <v>0.56999999999999995</v>
      </c>
      <c r="G41" s="91">
        <v>1.296</v>
      </c>
      <c r="H41" s="91">
        <v>2.68</v>
      </c>
      <c r="I41" s="91">
        <v>1.9359999999999999</v>
      </c>
      <c r="J41" s="91">
        <v>2.319</v>
      </c>
      <c r="K41" s="91">
        <v>1.02</v>
      </c>
      <c r="L41" s="91">
        <v>0.83599999999999997</v>
      </c>
      <c r="M41" s="91">
        <v>1.4990000000000001</v>
      </c>
      <c r="N41" s="91">
        <v>1.68</v>
      </c>
      <c r="O41" s="91">
        <v>3.3479999999999999</v>
      </c>
      <c r="P41" s="91">
        <v>1.9370000000000001</v>
      </c>
      <c r="Q41" s="91">
        <v>1.901</v>
      </c>
      <c r="R41" s="91">
        <v>1.36</v>
      </c>
      <c r="S41" s="91">
        <v>0.93700000000000006</v>
      </c>
      <c r="T41" s="91">
        <v>0.443</v>
      </c>
      <c r="U41" s="91">
        <v>0.20899999999999999</v>
      </c>
      <c r="V41" s="91">
        <v>0.70499999999999996</v>
      </c>
      <c r="W41" s="91">
        <v>1.1379999999999999</v>
      </c>
      <c r="X41" s="91">
        <v>1.8660000000000001</v>
      </c>
      <c r="Y41" s="91">
        <v>1.925</v>
      </c>
    </row>
    <row r="42" spans="1:25" x14ac:dyDescent="0.25">
      <c r="A42" s="84" t="s">
        <v>65</v>
      </c>
      <c r="B42" s="91">
        <v>2.6749999999999998</v>
      </c>
      <c r="C42" s="91">
        <v>2.4590000000000001</v>
      </c>
      <c r="D42" s="91">
        <v>1.825</v>
      </c>
      <c r="E42" s="91">
        <v>1.5569999999999999</v>
      </c>
      <c r="F42" s="91">
        <v>1.329</v>
      </c>
      <c r="G42" s="91">
        <v>0.79600000000000004</v>
      </c>
      <c r="H42" s="91">
        <v>1.234</v>
      </c>
      <c r="I42" s="91">
        <v>1.2589999999999999</v>
      </c>
      <c r="J42" s="91">
        <v>1.3620000000000001</v>
      </c>
      <c r="K42" s="91">
        <v>1.3440000000000001</v>
      </c>
      <c r="L42" s="91">
        <v>2.0569999999999999</v>
      </c>
      <c r="M42" s="91">
        <v>2.3290000000000002</v>
      </c>
      <c r="N42" s="91">
        <v>2.323</v>
      </c>
      <c r="O42" s="91">
        <v>3.6019999999999999</v>
      </c>
      <c r="P42" s="91">
        <v>2.165</v>
      </c>
      <c r="Q42" s="91">
        <v>3.298</v>
      </c>
      <c r="R42" s="91">
        <v>4.4640000000000004</v>
      </c>
      <c r="S42" s="91">
        <v>2.8279999999999998</v>
      </c>
      <c r="T42" s="91">
        <v>2.5649999999999999</v>
      </c>
      <c r="U42" s="91">
        <v>1.4610000000000001</v>
      </c>
      <c r="V42" s="91">
        <v>0.04</v>
      </c>
      <c r="W42" s="91">
        <v>0.66</v>
      </c>
      <c r="X42" s="91">
        <v>2.6829999999999998</v>
      </c>
      <c r="Y42" s="91">
        <v>2.5110000000000001</v>
      </c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 t="s">
        <v>66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95" t="s">
        <v>40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84" t="s">
        <v>43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84" t="s">
        <v>67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84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84" t="s">
        <v>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84" t="s">
        <v>62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84" t="s">
        <v>63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84" t="s">
        <v>45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84" t="s">
        <v>46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84" t="s">
        <v>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84" t="s">
        <v>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84" t="s">
        <v>49</v>
      </c>
    </row>
    <row r="60" spans="1:25" x14ac:dyDescent="0.25">
      <c r="A60" s="84" t="s">
        <v>69</v>
      </c>
    </row>
    <row r="61" spans="1:25" x14ac:dyDescent="0.25">
      <c r="A61" s="84" t="s">
        <v>50</v>
      </c>
    </row>
    <row r="62" spans="1:25" x14ac:dyDescent="0.25">
      <c r="A62" s="84" t="s">
        <v>51</v>
      </c>
    </row>
    <row r="63" spans="1:25" x14ac:dyDescent="0.25">
      <c r="A63" s="84" t="s">
        <v>52</v>
      </c>
    </row>
    <row r="64" spans="1:25" x14ac:dyDescent="0.25">
      <c r="A64" s="84" t="s">
        <v>53</v>
      </c>
    </row>
    <row r="65" spans="1:1" x14ac:dyDescent="0.25">
      <c r="A65" s="84" t="s">
        <v>55</v>
      </c>
    </row>
    <row r="66" spans="1:1" x14ac:dyDescent="0.25">
      <c r="A66" s="84" t="s">
        <v>56</v>
      </c>
    </row>
    <row r="67" spans="1:1" x14ac:dyDescent="0.25">
      <c r="A67" s="84" t="s">
        <v>57</v>
      </c>
    </row>
    <row r="68" spans="1:1" x14ac:dyDescent="0.25">
      <c r="A68" s="84" t="s">
        <v>70</v>
      </c>
    </row>
    <row r="69" spans="1:1" x14ac:dyDescent="0.25">
      <c r="A69" s="84" t="s">
        <v>58</v>
      </c>
    </row>
    <row r="70" spans="1:1" x14ac:dyDescent="0.25">
      <c r="A70" s="84" t="s">
        <v>71</v>
      </c>
    </row>
    <row r="71" spans="1:1" x14ac:dyDescent="0.25">
      <c r="A71" s="84" t="s">
        <v>59</v>
      </c>
    </row>
    <row r="72" spans="1:1" x14ac:dyDescent="0.25">
      <c r="A72" s="84" t="s">
        <v>60</v>
      </c>
    </row>
    <row r="73" spans="1:1" x14ac:dyDescent="0.25">
      <c r="A73" s="84" t="s">
        <v>61</v>
      </c>
    </row>
    <row r="74" spans="1:1" x14ac:dyDescent="0.25">
      <c r="A74" s="84" t="s">
        <v>64</v>
      </c>
    </row>
    <row r="75" spans="1:1" x14ac:dyDescent="0.25">
      <c r="A75" s="84" t="s">
        <v>65</v>
      </c>
    </row>
  </sheetData>
  <sheetProtection password="D639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README</vt:lpstr>
      <vt:lpstr>Cost estimation</vt:lpstr>
      <vt:lpstr>Inflation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Tommaso</dc:creator>
  <cp:lastModifiedBy>utente</cp:lastModifiedBy>
  <dcterms:created xsi:type="dcterms:W3CDTF">2018-12-07T04:49:29Z</dcterms:created>
  <dcterms:modified xsi:type="dcterms:W3CDTF">2019-03-17T17:06:41Z</dcterms:modified>
</cp:coreProperties>
</file>